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5-26\FINAL ANNEXURE\Mail sent for uploading\changes in schedule\2\"/>
    </mc:Choice>
  </mc:AlternateContent>
  <bookViews>
    <workbookView xWindow="0" yWindow="0" windowWidth="20490" windowHeight="7620" tabRatio="806"/>
  </bookViews>
  <sheets>
    <sheet name="SOR RATE 2025-26" sheetId="100" r:id="rId1"/>
    <sheet name="COMPARATIVE" sheetId="110" r:id="rId2"/>
    <sheet name="C-1" sheetId="1" r:id="rId3"/>
    <sheet name="C-2" sheetId="2" r:id="rId4"/>
    <sheet name="C-3" sheetId="3" r:id="rId5"/>
    <sheet name="C-3 (A)" sheetId="4" r:id="rId6"/>
    <sheet name="C-3 (B)" sheetId="5" r:id="rId7"/>
    <sheet name="C-3 (C)" sheetId="6" r:id="rId8"/>
    <sheet name="C-3 (D)" sheetId="7" r:id="rId9"/>
    <sheet name="C-3 (E)" sheetId="8" r:id="rId10"/>
    <sheet name="C-4" sheetId="9" r:id="rId11"/>
    <sheet name="C-5" sheetId="10" r:id="rId12"/>
    <sheet name="C-6" sheetId="11" r:id="rId13"/>
    <sheet name="C-7(A-1)" sheetId="58" r:id="rId14"/>
    <sheet name="C-7(A-2)" sheetId="59" r:id="rId15"/>
    <sheet name="C-7(B-1)" sheetId="61" r:id="rId16"/>
    <sheet name=" C-7(B-1)A" sheetId="101" r:id="rId17"/>
    <sheet name="C-7 (B -1)B" sheetId="102" r:id="rId18"/>
    <sheet name="C-7(B-2)" sheetId="62" r:id="rId19"/>
    <sheet name="C-8" sheetId="60" r:id="rId20"/>
    <sheet name="C-9" sheetId="52" r:id="rId21"/>
    <sheet name="C-9 (A)" sheetId="53" r:id="rId22"/>
    <sheet name="C-10" sheetId="63" r:id="rId23"/>
    <sheet name="C-11" sheetId="68" r:id="rId24"/>
    <sheet name="C-12" sheetId="71" r:id="rId25"/>
    <sheet name="C-13" sheetId="69" r:id="rId26"/>
    <sheet name="C-14" sheetId="70" r:id="rId27"/>
    <sheet name="C-15" sheetId="72" r:id="rId28"/>
    <sheet name="C-17" sheetId="77" r:id="rId29"/>
    <sheet name="C-18" sheetId="92" r:id="rId30"/>
    <sheet name="C-19" sheetId="73" r:id="rId31"/>
    <sheet name="C-20" sheetId="103" r:id="rId32"/>
    <sheet name="C-21" sheetId="78" r:id="rId33"/>
    <sheet name="C-22" sheetId="24" r:id="rId34"/>
    <sheet name="C-23" sheetId="109" r:id="rId35"/>
    <sheet name="C-24" sheetId="108"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B">[1]DLC!$GR$107</definedName>
    <definedName name="\C" localSheetId="22">#REF!</definedName>
    <definedName name="\C" localSheetId="23">#REF!</definedName>
    <definedName name="\C" localSheetId="24">#REF!</definedName>
    <definedName name="\C" localSheetId="25">#REF!</definedName>
    <definedName name="\C" localSheetId="26">#REF!</definedName>
    <definedName name="\C" localSheetId="27">#REF!</definedName>
    <definedName name="\C" localSheetId="28">#REF!</definedName>
    <definedName name="\C" localSheetId="29">#REF!</definedName>
    <definedName name="\C" localSheetId="30">#REF!</definedName>
    <definedName name="\C" localSheetId="32">#REF!</definedName>
    <definedName name="\C" localSheetId="35">#REF!</definedName>
    <definedName name="\C" localSheetId="13">#REF!</definedName>
    <definedName name="\C" localSheetId="14">#REF!</definedName>
    <definedName name="\C" localSheetId="15">#REF!</definedName>
    <definedName name="\C" localSheetId="18">#REF!</definedName>
    <definedName name="\C" localSheetId="19">#REF!</definedName>
    <definedName name="\C">#REF!</definedName>
    <definedName name="\f" localSheetId="22">#REF!</definedName>
    <definedName name="\f" localSheetId="23">#REF!</definedName>
    <definedName name="\f" localSheetId="24">#REF!</definedName>
    <definedName name="\f" localSheetId="25">#REF!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2">#REF!</definedName>
    <definedName name="\f" localSheetId="35">#REF!</definedName>
    <definedName name="\f" localSheetId="13">#REF!</definedName>
    <definedName name="\f" localSheetId="14">#REF!</definedName>
    <definedName name="\f" localSheetId="15">#REF!</definedName>
    <definedName name="\f" localSheetId="18">#REF!</definedName>
    <definedName name="\f" localSheetId="19">#REF!</definedName>
    <definedName name="\f">#REF!</definedName>
    <definedName name="\H" localSheetId="22">'[2]STN WISE EMR'!#REF!</definedName>
    <definedName name="\H" localSheetId="23">'[2]STN WISE EMR'!#REF!</definedName>
    <definedName name="\H" localSheetId="24">'[2]STN WISE EMR'!#REF!</definedName>
    <definedName name="\H" localSheetId="25">'[2]STN WISE EMR'!#REF!</definedName>
    <definedName name="\H" localSheetId="26">'[2]STN WISE EMR'!#REF!</definedName>
    <definedName name="\H" localSheetId="27">'[2]STN WISE EMR'!#REF!</definedName>
    <definedName name="\H" localSheetId="28">'[2]STN WISE EMR'!#REF!</definedName>
    <definedName name="\H" localSheetId="29">'[2]STN WISE EMR'!#REF!</definedName>
    <definedName name="\H" localSheetId="30">'[2]STN WISE EMR'!#REF!</definedName>
    <definedName name="\H" localSheetId="32">'[2]STN WISE EMR'!#REF!</definedName>
    <definedName name="\H" localSheetId="35">'[2]STN WISE EMR'!#REF!</definedName>
    <definedName name="\H" localSheetId="13">'[2]STN WISE EMR'!#REF!</definedName>
    <definedName name="\H" localSheetId="14">'[2]STN WISE EMR'!#REF!</definedName>
    <definedName name="\H" localSheetId="15">'[2]STN WISE EMR'!#REF!</definedName>
    <definedName name="\H" localSheetId="18">'[2]STN WISE EMR'!#REF!</definedName>
    <definedName name="\H" localSheetId="19">'[2]STN WISE EMR'!#REF!</definedName>
    <definedName name="\H">'[2]STN WISE EMR'!#REF!</definedName>
    <definedName name="\L">[1]DLC!$HR$111</definedName>
    <definedName name="\P">[1]DLC!$HR$109</definedName>
    <definedName name="\Q">[1]DLC!$GS$323:$GS$335</definedName>
    <definedName name="\V" localSheetId="22">'[3]R.Hrs. Since Comm'!#REF!</definedName>
    <definedName name="\V" localSheetId="23">'[3]R.Hrs. Since Comm'!#REF!</definedName>
    <definedName name="\V" localSheetId="24">'[3]R.Hrs. Since Comm'!#REF!</definedName>
    <definedName name="\V" localSheetId="25">'[3]R.Hrs. Since Comm'!#REF!</definedName>
    <definedName name="\V" localSheetId="26">'[3]R.Hrs. Since Comm'!#REF!</definedName>
    <definedName name="\V" localSheetId="27">'[3]R.Hrs. Since Comm'!#REF!</definedName>
    <definedName name="\V" localSheetId="28">'[3]R.Hrs. Since Comm'!#REF!</definedName>
    <definedName name="\V" localSheetId="29">'[3]R.Hrs. Since Comm'!#REF!</definedName>
    <definedName name="\V" localSheetId="30">'[3]R.Hrs. Since Comm'!#REF!</definedName>
    <definedName name="\V" localSheetId="32">'[3]R.Hrs. Since Comm'!#REF!</definedName>
    <definedName name="\V" localSheetId="35">'[3]R.Hrs. Since Comm'!#REF!</definedName>
    <definedName name="\V" localSheetId="13">'[3]R.Hrs. Since Comm'!#REF!</definedName>
    <definedName name="\V" localSheetId="14">'[3]R.Hrs. Since Comm'!#REF!</definedName>
    <definedName name="\V" localSheetId="15">'[3]R.Hrs. Since Comm'!#REF!</definedName>
    <definedName name="\V" localSheetId="18">'[3]R.Hrs. Since Comm'!#REF!</definedName>
    <definedName name="\V" localSheetId="19">'[3]R.Hrs. Since Comm'!#REF!</definedName>
    <definedName name="\V">'[3]R.Hrs. Since Comm'!#REF!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2">#REF!</definedName>
    <definedName name="\X" localSheetId="35">#REF!</definedName>
    <definedName name="\X" localSheetId="13">#REF!</definedName>
    <definedName name="\X" localSheetId="14">#REF!</definedName>
    <definedName name="\X" localSheetId="15">#REF!</definedName>
    <definedName name="\X" localSheetId="18">#REF!</definedName>
    <definedName name="\X" localSheetId="19">#REF!</definedName>
    <definedName name="\X">#REF!</definedName>
    <definedName name="\Z" localSheetId="22">#REF!</definedName>
    <definedName name="\Z" localSheetId="23">#REF!</definedName>
    <definedName name="\Z" localSheetId="24">#REF!</definedName>
    <definedName name="\Z" localSheetId="25">#REF!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2">#REF!</definedName>
    <definedName name="\Z" localSheetId="35">#REF!</definedName>
    <definedName name="\Z" localSheetId="13">#REF!</definedName>
    <definedName name="\Z" localSheetId="14">#REF!</definedName>
    <definedName name="\Z" localSheetId="15">#REF!</definedName>
    <definedName name="\Z" localSheetId="18">#REF!</definedName>
    <definedName name="\Z" localSheetId="19">#REF!</definedName>
    <definedName name="\Z">#REF!</definedName>
    <definedName name="____BSD1" localSheetId="22">#REF!</definedName>
    <definedName name="____BSD1" localSheetId="23">#REF!</definedName>
    <definedName name="____BSD1" localSheetId="24">#REF!</definedName>
    <definedName name="____BSD1" localSheetId="25">#REF!</definedName>
    <definedName name="____BSD1" localSheetId="26">#REF!</definedName>
    <definedName name="____BSD1" localSheetId="27">#REF!</definedName>
    <definedName name="____BSD1" localSheetId="28">#REF!</definedName>
    <definedName name="____BSD1" localSheetId="29">#REF!</definedName>
    <definedName name="____BSD1" localSheetId="30">#REF!</definedName>
    <definedName name="____BSD1" localSheetId="32">#REF!</definedName>
    <definedName name="____BSD1" localSheetId="35">#REF!</definedName>
    <definedName name="____BSD1" localSheetId="13">#REF!</definedName>
    <definedName name="____BSD1" localSheetId="14">#REF!</definedName>
    <definedName name="____BSD1" localSheetId="15">#REF!</definedName>
    <definedName name="____BSD1" localSheetId="18">#REF!</definedName>
    <definedName name="____BSD1" localSheetId="19">#REF!</definedName>
    <definedName name="____BSD1">#REF!</definedName>
    <definedName name="____BSD2" localSheetId="22">#REF!</definedName>
    <definedName name="____BSD2" localSheetId="23">#REF!</definedName>
    <definedName name="____BSD2" localSheetId="24">#REF!</definedName>
    <definedName name="____BSD2" localSheetId="25">#REF!</definedName>
    <definedName name="____BSD2" localSheetId="26">#REF!</definedName>
    <definedName name="____BSD2" localSheetId="27">#REF!</definedName>
    <definedName name="____BSD2" localSheetId="28">#REF!</definedName>
    <definedName name="____BSD2" localSheetId="29">#REF!</definedName>
    <definedName name="____BSD2" localSheetId="30">#REF!</definedName>
    <definedName name="____BSD2" localSheetId="32">#REF!</definedName>
    <definedName name="____BSD2" localSheetId="35">#REF!</definedName>
    <definedName name="____BSD2" localSheetId="13">#REF!</definedName>
    <definedName name="____BSD2" localSheetId="14">#REF!</definedName>
    <definedName name="____BSD2" localSheetId="15">#REF!</definedName>
    <definedName name="____BSD2" localSheetId="18">#REF!</definedName>
    <definedName name="____BSD2" localSheetId="19">#REF!</definedName>
    <definedName name="____BSD2">#REF!</definedName>
    <definedName name="____CZ1">[4]data!$F$721</definedName>
    <definedName name="____IED1" localSheetId="22">#REF!</definedName>
    <definedName name="____IED1" localSheetId="23">#REF!</definedName>
    <definedName name="____IED1" localSheetId="24">#REF!</definedName>
    <definedName name="____IED1" localSheetId="25">#REF!</definedName>
    <definedName name="____IED1" localSheetId="26">#REF!</definedName>
    <definedName name="____IED1" localSheetId="27">#REF!</definedName>
    <definedName name="____IED1" localSheetId="28">#REF!</definedName>
    <definedName name="____IED1" localSheetId="29">#REF!</definedName>
    <definedName name="____IED1" localSheetId="30">#REF!</definedName>
    <definedName name="____IED1" localSheetId="32">#REF!</definedName>
    <definedName name="____IED1" localSheetId="35">#REF!</definedName>
    <definedName name="____IED1" localSheetId="13">#REF!</definedName>
    <definedName name="____IED1" localSheetId="14">#REF!</definedName>
    <definedName name="____IED1" localSheetId="15">#REF!</definedName>
    <definedName name="____IED1" localSheetId="18">#REF!</definedName>
    <definedName name="____IED1" localSheetId="19">#REF!</definedName>
    <definedName name="____IED1">#REF!</definedName>
    <definedName name="____IED2" localSheetId="22">#REF!</definedName>
    <definedName name="____IED2" localSheetId="23">#REF!</definedName>
    <definedName name="____IED2" localSheetId="24">#REF!</definedName>
    <definedName name="____IED2" localSheetId="25">#REF!</definedName>
    <definedName name="____IED2" localSheetId="26">#REF!</definedName>
    <definedName name="____IED2" localSheetId="27">#REF!</definedName>
    <definedName name="____IED2" localSheetId="28">#REF!</definedName>
    <definedName name="____IED2" localSheetId="29">#REF!</definedName>
    <definedName name="____IED2" localSheetId="30">#REF!</definedName>
    <definedName name="____IED2" localSheetId="32">#REF!</definedName>
    <definedName name="____IED2" localSheetId="35">#REF!</definedName>
    <definedName name="____IED2" localSheetId="13">#REF!</definedName>
    <definedName name="____IED2" localSheetId="14">#REF!</definedName>
    <definedName name="____IED2" localSheetId="15">#REF!</definedName>
    <definedName name="____IED2" localSheetId="18">#REF!</definedName>
    <definedName name="____IED2" localSheetId="19">#REF!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22">#REF!</definedName>
    <definedName name="____LR1" localSheetId="23">#REF!</definedName>
    <definedName name="____LR1" localSheetId="24">#REF!</definedName>
    <definedName name="____LR1" localSheetId="25">#REF!</definedName>
    <definedName name="____LR1" localSheetId="26">#REF!</definedName>
    <definedName name="____LR1" localSheetId="27">#REF!</definedName>
    <definedName name="____LR1" localSheetId="28">#REF!</definedName>
    <definedName name="____LR1" localSheetId="29">#REF!</definedName>
    <definedName name="____LR1" localSheetId="30">#REF!</definedName>
    <definedName name="____LR1" localSheetId="32">#REF!</definedName>
    <definedName name="____LR1" localSheetId="35">#REF!</definedName>
    <definedName name="____LR1" localSheetId="13">#REF!</definedName>
    <definedName name="____LR1" localSheetId="14">#REF!</definedName>
    <definedName name="____LR1" localSheetId="15">#REF!</definedName>
    <definedName name="____LR1" localSheetId="18">#REF!</definedName>
    <definedName name="____LR1" localSheetId="19">#REF!</definedName>
    <definedName name="____LR1">#REF!</definedName>
    <definedName name="____LR2" localSheetId="22">#REF!</definedName>
    <definedName name="____LR2" localSheetId="23">#REF!</definedName>
    <definedName name="____LR2" localSheetId="24">#REF!</definedName>
    <definedName name="____LR2" localSheetId="25">#REF!</definedName>
    <definedName name="____LR2" localSheetId="26">#REF!</definedName>
    <definedName name="____LR2" localSheetId="27">#REF!</definedName>
    <definedName name="____LR2" localSheetId="28">#REF!</definedName>
    <definedName name="____LR2" localSheetId="29">#REF!</definedName>
    <definedName name="____LR2" localSheetId="30">#REF!</definedName>
    <definedName name="____LR2" localSheetId="32">#REF!</definedName>
    <definedName name="____LR2" localSheetId="35">#REF!</definedName>
    <definedName name="____LR2" localSheetId="13">#REF!</definedName>
    <definedName name="____LR2" localSheetId="14">#REF!</definedName>
    <definedName name="____LR2" localSheetId="15">#REF!</definedName>
    <definedName name="____LR2" localSheetId="18">#REF!</definedName>
    <definedName name="____LR2" localSheetId="19">#REF!</definedName>
    <definedName name="____LR2">#REF!</definedName>
    <definedName name="____SCH6" localSheetId="22">'[5]04REL'!#REF!</definedName>
    <definedName name="____SCH6" localSheetId="23">'[5]04REL'!#REF!</definedName>
    <definedName name="____SCH6" localSheetId="24">'[5]04REL'!#REF!</definedName>
    <definedName name="____SCH6" localSheetId="25">'[5]04REL'!#REF!</definedName>
    <definedName name="____SCH6" localSheetId="26">'[5]04REL'!#REF!</definedName>
    <definedName name="____SCH6" localSheetId="27">'[5]04REL'!#REF!</definedName>
    <definedName name="____SCH6" localSheetId="28">'[5]04REL'!#REF!</definedName>
    <definedName name="____SCH6" localSheetId="29">'[5]04REL'!#REF!</definedName>
    <definedName name="____SCH6" localSheetId="30">'[5]04REL'!#REF!</definedName>
    <definedName name="____SCH6" localSheetId="32">'[5]04REL'!#REF!</definedName>
    <definedName name="____SCH6" localSheetId="35">'[5]04REL'!#REF!</definedName>
    <definedName name="____SCH6" localSheetId="13">'[5]04REL'!#REF!</definedName>
    <definedName name="____SCH6" localSheetId="14">'[5]04REL'!#REF!</definedName>
    <definedName name="____SCH6" localSheetId="15">'[5]04REL'!#REF!</definedName>
    <definedName name="____SCH6" localSheetId="18">'[5]04REL'!#REF!</definedName>
    <definedName name="____SCH6" localSheetId="19">'[5]04REL'!#REF!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22">#REF!</definedName>
    <definedName name="___BSD1" localSheetId="23">#REF!</definedName>
    <definedName name="___BSD1" localSheetId="24">#REF!</definedName>
    <definedName name="___BSD1" localSheetId="25">#REF!</definedName>
    <definedName name="___BSD1" localSheetId="26">#REF!</definedName>
    <definedName name="___BSD1" localSheetId="27">#REF!</definedName>
    <definedName name="___BSD1" localSheetId="28">#REF!</definedName>
    <definedName name="___BSD1" localSheetId="29">#REF!</definedName>
    <definedName name="___BSD1" localSheetId="30">#REF!</definedName>
    <definedName name="___BSD1" localSheetId="32">#REF!</definedName>
    <definedName name="___BSD1" localSheetId="35">#REF!</definedName>
    <definedName name="___BSD1" localSheetId="13">#REF!</definedName>
    <definedName name="___BSD1" localSheetId="14">#REF!</definedName>
    <definedName name="___BSD1" localSheetId="15">#REF!</definedName>
    <definedName name="___BSD1" localSheetId="18">#REF!</definedName>
    <definedName name="___BSD1" localSheetId="19">#REF!</definedName>
    <definedName name="___BSD1">#REF!</definedName>
    <definedName name="___BSD2" localSheetId="22">#REF!</definedName>
    <definedName name="___BSD2" localSheetId="23">#REF!</definedName>
    <definedName name="___BSD2" localSheetId="24">#REF!</definedName>
    <definedName name="___BSD2" localSheetId="25">#REF!</definedName>
    <definedName name="___BSD2" localSheetId="26">#REF!</definedName>
    <definedName name="___BSD2" localSheetId="27">#REF!</definedName>
    <definedName name="___BSD2" localSheetId="28">#REF!</definedName>
    <definedName name="___BSD2" localSheetId="29">#REF!</definedName>
    <definedName name="___BSD2" localSheetId="30">#REF!</definedName>
    <definedName name="___BSD2" localSheetId="32">#REF!</definedName>
    <definedName name="___BSD2" localSheetId="35">#REF!</definedName>
    <definedName name="___BSD2" localSheetId="13">#REF!</definedName>
    <definedName name="___BSD2" localSheetId="14">#REF!</definedName>
    <definedName name="___BSD2" localSheetId="15">#REF!</definedName>
    <definedName name="___BSD2" localSheetId="18">#REF!</definedName>
    <definedName name="___BSD2" localSheetId="19">#REF!</definedName>
    <definedName name="___BSD2">#REF!</definedName>
    <definedName name="___CZ1">[4]data!$F$721</definedName>
    <definedName name="___IED1" localSheetId="22">#REF!</definedName>
    <definedName name="___IED1" localSheetId="23">#REF!</definedName>
    <definedName name="___IED1" localSheetId="24">#REF!</definedName>
    <definedName name="___IED1" localSheetId="25">#REF!</definedName>
    <definedName name="___IED1" localSheetId="26">#REF!</definedName>
    <definedName name="___IED1" localSheetId="27">#REF!</definedName>
    <definedName name="___IED1" localSheetId="28">#REF!</definedName>
    <definedName name="___IED1" localSheetId="29">#REF!</definedName>
    <definedName name="___IED1" localSheetId="30">#REF!</definedName>
    <definedName name="___IED1" localSheetId="32">#REF!</definedName>
    <definedName name="___IED1" localSheetId="35">#REF!</definedName>
    <definedName name="___IED1" localSheetId="13">#REF!</definedName>
    <definedName name="___IED1" localSheetId="14">#REF!</definedName>
    <definedName name="___IED1" localSheetId="15">#REF!</definedName>
    <definedName name="___IED1" localSheetId="18">#REF!</definedName>
    <definedName name="___IED1" localSheetId="19">#REF!</definedName>
    <definedName name="___IED1">#REF!</definedName>
    <definedName name="___IED2" localSheetId="22">#REF!</definedName>
    <definedName name="___IED2" localSheetId="23">#REF!</definedName>
    <definedName name="___IED2" localSheetId="24">#REF!</definedName>
    <definedName name="___IED2" localSheetId="25">#REF!</definedName>
    <definedName name="___IED2" localSheetId="26">#REF!</definedName>
    <definedName name="___IED2" localSheetId="27">#REF!</definedName>
    <definedName name="___IED2" localSheetId="28">#REF!</definedName>
    <definedName name="___IED2" localSheetId="29">#REF!</definedName>
    <definedName name="___IED2" localSheetId="30">#REF!</definedName>
    <definedName name="___IED2" localSheetId="32">#REF!</definedName>
    <definedName name="___IED2" localSheetId="35">#REF!</definedName>
    <definedName name="___IED2" localSheetId="13">#REF!</definedName>
    <definedName name="___IED2" localSheetId="14">#REF!</definedName>
    <definedName name="___IED2" localSheetId="15">#REF!</definedName>
    <definedName name="___IED2" localSheetId="18">#REF!</definedName>
    <definedName name="___IED2" localSheetId="19">#REF!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22">#REF!</definedName>
    <definedName name="___LR1" localSheetId="23">#REF!</definedName>
    <definedName name="___LR1" localSheetId="24">#REF!</definedName>
    <definedName name="___LR1" localSheetId="25">#REF!</definedName>
    <definedName name="___LR1" localSheetId="26">#REF!</definedName>
    <definedName name="___LR1" localSheetId="27">#REF!</definedName>
    <definedName name="___LR1" localSheetId="28">#REF!</definedName>
    <definedName name="___LR1" localSheetId="29">#REF!</definedName>
    <definedName name="___LR1" localSheetId="30">#REF!</definedName>
    <definedName name="___LR1" localSheetId="32">#REF!</definedName>
    <definedName name="___LR1" localSheetId="35">#REF!</definedName>
    <definedName name="___LR1" localSheetId="13">#REF!</definedName>
    <definedName name="___LR1" localSheetId="14">#REF!</definedName>
    <definedName name="___LR1" localSheetId="15">#REF!</definedName>
    <definedName name="___LR1" localSheetId="18">#REF!</definedName>
    <definedName name="___LR1" localSheetId="19">#REF!</definedName>
    <definedName name="___LR1">#REF!</definedName>
    <definedName name="___LR2" localSheetId="22">#REF!</definedName>
    <definedName name="___LR2" localSheetId="23">#REF!</definedName>
    <definedName name="___LR2" localSheetId="24">#REF!</definedName>
    <definedName name="___LR2" localSheetId="25">#REF!</definedName>
    <definedName name="___LR2" localSheetId="26">#REF!</definedName>
    <definedName name="___LR2" localSheetId="27">#REF!</definedName>
    <definedName name="___LR2" localSheetId="28">#REF!</definedName>
    <definedName name="___LR2" localSheetId="29">#REF!</definedName>
    <definedName name="___LR2" localSheetId="30">#REF!</definedName>
    <definedName name="___LR2" localSheetId="32">#REF!</definedName>
    <definedName name="___LR2" localSheetId="35">#REF!</definedName>
    <definedName name="___LR2" localSheetId="13">#REF!</definedName>
    <definedName name="___LR2" localSheetId="14">#REF!</definedName>
    <definedName name="___LR2" localSheetId="15">#REF!</definedName>
    <definedName name="___LR2" localSheetId="18">#REF!</definedName>
    <definedName name="___LR2" localSheetId="19">#REF!</definedName>
    <definedName name="___LR2">#REF!</definedName>
    <definedName name="___SCH6" localSheetId="22">'[5]04REL'!#REF!</definedName>
    <definedName name="___SCH6" localSheetId="23">'[5]04REL'!#REF!</definedName>
    <definedName name="___SCH6" localSheetId="24">'[5]04REL'!#REF!</definedName>
    <definedName name="___SCH6" localSheetId="25">'[5]04REL'!#REF!</definedName>
    <definedName name="___SCH6" localSheetId="26">'[5]04REL'!#REF!</definedName>
    <definedName name="___SCH6" localSheetId="27">'[5]04REL'!#REF!</definedName>
    <definedName name="___SCH6" localSheetId="28">'[5]04REL'!#REF!</definedName>
    <definedName name="___SCH6" localSheetId="29">'[5]04REL'!#REF!</definedName>
    <definedName name="___SCH6" localSheetId="30">'[5]04REL'!#REF!</definedName>
    <definedName name="___SCH6" localSheetId="32">'[5]04REL'!#REF!</definedName>
    <definedName name="___SCH6" localSheetId="35">'[5]04REL'!#REF!</definedName>
    <definedName name="___SCH6" localSheetId="13">'[5]04REL'!#REF!</definedName>
    <definedName name="___SCH6" localSheetId="14">'[5]04REL'!#REF!</definedName>
    <definedName name="___SCH6" localSheetId="15">'[5]04REL'!#REF!</definedName>
    <definedName name="___SCH6" localSheetId="18">'[5]04REL'!#REF!</definedName>
    <definedName name="___SCH6" localSheetId="19">'[5]04REL'!#REF!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22" hidden="1">#REF!</definedName>
    <definedName name="__123Graph_A" localSheetId="23" hidden="1">#REF!</definedName>
    <definedName name="__123Graph_A" localSheetId="24" hidden="1">#REF!</definedName>
    <definedName name="__123Graph_A" localSheetId="25" hidden="1">#REF!</definedName>
    <definedName name="__123Graph_A" localSheetId="26" hidden="1">#REF!</definedName>
    <definedName name="__123Graph_A" localSheetId="27" hidden="1">#REF!</definedName>
    <definedName name="__123Graph_A" localSheetId="28" hidden="1">#REF!</definedName>
    <definedName name="__123Graph_A" localSheetId="29" hidden="1">#REF!</definedName>
    <definedName name="__123Graph_A" localSheetId="30" hidden="1">#REF!</definedName>
    <definedName name="__123Graph_A" localSheetId="32" hidden="1">#REF!</definedName>
    <definedName name="__123Graph_A" localSheetId="35" hidden="1">#REF!</definedName>
    <definedName name="__123Graph_A" localSheetId="13" hidden="1">#REF!</definedName>
    <definedName name="__123Graph_A" localSheetId="14" hidden="1">#REF!</definedName>
    <definedName name="__123Graph_A" localSheetId="15" hidden="1">#REF!</definedName>
    <definedName name="__123Graph_A" localSheetId="18" hidden="1">#REF!</definedName>
    <definedName name="__123Graph_A" localSheetId="19" hidden="1">#REF!</definedName>
    <definedName name="__123Graph_A" hidden="1">#REF!</definedName>
    <definedName name="__123Graph_B" localSheetId="22" hidden="1">#REF!</definedName>
    <definedName name="__123Graph_B" localSheetId="23" hidden="1">#REF!</definedName>
    <definedName name="__123Graph_B" localSheetId="24" hidden="1">#REF!</definedName>
    <definedName name="__123Graph_B" localSheetId="25" hidden="1">#REF!</definedName>
    <definedName name="__123Graph_B" localSheetId="26" hidden="1">#REF!</definedName>
    <definedName name="__123Graph_B" localSheetId="27" hidden="1">#REF!</definedName>
    <definedName name="__123Graph_B" localSheetId="28" hidden="1">#REF!</definedName>
    <definedName name="__123Graph_B" localSheetId="29" hidden="1">#REF!</definedName>
    <definedName name="__123Graph_B" localSheetId="30" hidden="1">#REF!</definedName>
    <definedName name="__123Graph_B" localSheetId="32" hidden="1">#REF!</definedName>
    <definedName name="__123Graph_B" localSheetId="35" hidden="1">#REF!</definedName>
    <definedName name="__123Graph_B" localSheetId="13" hidden="1">#REF!</definedName>
    <definedName name="__123Graph_B" localSheetId="14" hidden="1">#REF!</definedName>
    <definedName name="__123Graph_B" localSheetId="15" hidden="1">#REF!</definedName>
    <definedName name="__123Graph_B" localSheetId="18" hidden="1">#REF!</definedName>
    <definedName name="__123Graph_B" localSheetId="19" hidden="1">#REF!</definedName>
    <definedName name="__123Graph_B" hidden="1">#REF!</definedName>
    <definedName name="__123Graph_BCURRENT" localSheetId="22" hidden="1">'[7]BREAKUP OF OIL'!#REF!</definedName>
    <definedName name="__123Graph_BCURRENT" localSheetId="23" hidden="1">'[7]BREAKUP OF OIL'!#REF!</definedName>
    <definedName name="__123Graph_BCURRENT" localSheetId="24" hidden="1">'[7]BREAKUP OF OIL'!#REF!</definedName>
    <definedName name="__123Graph_BCURRENT" localSheetId="25" hidden="1">'[7]BREAKUP OF OIL'!#REF!</definedName>
    <definedName name="__123Graph_BCURRENT" localSheetId="26" hidden="1">'[7]BREAKUP OF OIL'!#REF!</definedName>
    <definedName name="__123Graph_BCURRENT" localSheetId="27" hidden="1">'[7]BREAKUP OF OIL'!#REF!</definedName>
    <definedName name="__123Graph_BCURRENT" localSheetId="28" hidden="1">'[7]BREAKUP OF OIL'!#REF!</definedName>
    <definedName name="__123Graph_BCURRENT" localSheetId="29" hidden="1">'[7]BREAKUP OF OIL'!#REF!</definedName>
    <definedName name="__123Graph_BCURRENT" localSheetId="30" hidden="1">'[7]BREAKUP OF OIL'!#REF!</definedName>
    <definedName name="__123Graph_BCURRENT" localSheetId="32" hidden="1">'[7]BREAKUP OF OIL'!#REF!</definedName>
    <definedName name="__123Graph_BCURRENT" localSheetId="35" hidden="1">'[7]BREAKUP OF OIL'!#REF!</definedName>
    <definedName name="__123Graph_BCURRENT" localSheetId="13" hidden="1">'[7]BREAKUP OF OIL'!#REF!</definedName>
    <definedName name="__123Graph_BCURRENT" localSheetId="14" hidden="1">'[7]BREAKUP OF OIL'!#REF!</definedName>
    <definedName name="__123Graph_BCURRENT" localSheetId="15" hidden="1">'[7]BREAKUP OF OIL'!#REF!</definedName>
    <definedName name="__123Graph_BCURRENT" localSheetId="18" hidden="1">'[7]BREAKUP OF OIL'!#REF!</definedName>
    <definedName name="__123Graph_BCURRENT" localSheetId="19" hidden="1">'[7]BREAKUP OF OIL'!#REF!</definedName>
    <definedName name="__123Graph_BCURRENT" hidden="1">'[7]BREAKUP OF OIL'!#REF!</definedName>
    <definedName name="__123Graph_C" localSheetId="22" hidden="1">#REF!</definedName>
    <definedName name="__123Graph_C" localSheetId="23" hidden="1">#REF!</definedName>
    <definedName name="__123Graph_C" localSheetId="24" hidden="1">#REF!</definedName>
    <definedName name="__123Graph_C" localSheetId="25" hidden="1">#REF!</definedName>
    <definedName name="__123Graph_C" localSheetId="26" hidden="1">#REF!</definedName>
    <definedName name="__123Graph_C" localSheetId="27" hidden="1">#REF!</definedName>
    <definedName name="__123Graph_C" localSheetId="28" hidden="1">#REF!</definedName>
    <definedName name="__123Graph_C" localSheetId="29" hidden="1">#REF!</definedName>
    <definedName name="__123Graph_C" localSheetId="30" hidden="1">#REF!</definedName>
    <definedName name="__123Graph_C" localSheetId="32" hidden="1">#REF!</definedName>
    <definedName name="__123Graph_C" localSheetId="35" hidden="1">#REF!</definedName>
    <definedName name="__123Graph_C" localSheetId="13" hidden="1">#REF!</definedName>
    <definedName name="__123Graph_C" localSheetId="14" hidden="1">#REF!</definedName>
    <definedName name="__123Graph_C" localSheetId="15" hidden="1">#REF!</definedName>
    <definedName name="__123Graph_C" localSheetId="18" hidden="1">#REF!</definedName>
    <definedName name="__123Graph_C" localSheetId="19" hidden="1">#REF!</definedName>
    <definedName name="__123Graph_C" hidden="1">#REF!</definedName>
    <definedName name="__123Graph_D" localSheetId="22" hidden="1">#REF!</definedName>
    <definedName name="__123Graph_D" localSheetId="23" hidden="1">#REF!</definedName>
    <definedName name="__123Graph_D" localSheetId="24" hidden="1">#REF!</definedName>
    <definedName name="__123Graph_D" localSheetId="25" hidden="1">#REF!</definedName>
    <definedName name="__123Graph_D" localSheetId="26" hidden="1">#REF!</definedName>
    <definedName name="__123Graph_D" localSheetId="27" hidden="1">#REF!</definedName>
    <definedName name="__123Graph_D" localSheetId="28" hidden="1">#REF!</definedName>
    <definedName name="__123Graph_D" localSheetId="29" hidden="1">#REF!</definedName>
    <definedName name="__123Graph_D" localSheetId="30" hidden="1">#REF!</definedName>
    <definedName name="__123Graph_D" localSheetId="32" hidden="1">#REF!</definedName>
    <definedName name="__123Graph_D" localSheetId="35" hidden="1">#REF!</definedName>
    <definedName name="__123Graph_D" localSheetId="13" hidden="1">#REF!</definedName>
    <definedName name="__123Graph_D" localSheetId="14" hidden="1">#REF!</definedName>
    <definedName name="__123Graph_D" localSheetId="15" hidden="1">#REF!</definedName>
    <definedName name="__123Graph_D" localSheetId="18" hidden="1">#REF!</definedName>
    <definedName name="__123Graph_D" localSheetId="19" hidden="1">#REF!</definedName>
    <definedName name="__123Graph_D" hidden="1">#REF!</definedName>
    <definedName name="__123Graph_DCURRENT" localSheetId="22" hidden="1">'[7]BREAKUP OF OIL'!#REF!</definedName>
    <definedName name="__123Graph_DCURRENT" localSheetId="23" hidden="1">'[7]BREAKUP OF OIL'!#REF!</definedName>
    <definedName name="__123Graph_DCURRENT" localSheetId="24" hidden="1">'[7]BREAKUP OF OIL'!#REF!</definedName>
    <definedName name="__123Graph_DCURRENT" localSheetId="25" hidden="1">'[7]BREAKUP OF OIL'!#REF!</definedName>
    <definedName name="__123Graph_DCURRENT" localSheetId="26" hidden="1">'[7]BREAKUP OF OIL'!#REF!</definedName>
    <definedName name="__123Graph_DCURRENT" localSheetId="27" hidden="1">'[7]BREAKUP OF OIL'!#REF!</definedName>
    <definedName name="__123Graph_DCURRENT" localSheetId="28" hidden="1">'[7]BREAKUP OF OIL'!#REF!</definedName>
    <definedName name="__123Graph_DCURRENT" localSheetId="29" hidden="1">'[7]BREAKUP OF OIL'!#REF!</definedName>
    <definedName name="__123Graph_DCURRENT" localSheetId="30" hidden="1">'[7]BREAKUP OF OIL'!#REF!</definedName>
    <definedName name="__123Graph_DCURRENT" localSheetId="32" hidden="1">'[7]BREAKUP OF OIL'!#REF!</definedName>
    <definedName name="__123Graph_DCURRENT" localSheetId="35" hidden="1">'[7]BREAKUP OF OIL'!#REF!</definedName>
    <definedName name="__123Graph_DCURRENT" localSheetId="13" hidden="1">'[7]BREAKUP OF OIL'!#REF!</definedName>
    <definedName name="__123Graph_DCURRENT" localSheetId="14" hidden="1">'[7]BREAKUP OF OIL'!#REF!</definedName>
    <definedName name="__123Graph_DCURRENT" localSheetId="15" hidden="1">'[7]BREAKUP OF OIL'!#REF!</definedName>
    <definedName name="__123Graph_DCURRENT" localSheetId="18" hidden="1">'[7]BREAKUP OF OIL'!#REF!</definedName>
    <definedName name="__123Graph_DCURRENT" localSheetId="19" hidden="1">'[7]BREAKUP OF OIL'!#REF!</definedName>
    <definedName name="__123Graph_DCURRENT" hidden="1">'[7]BREAKUP OF OIL'!#REF!</definedName>
    <definedName name="__123Graph_E" localSheetId="22" hidden="1">#REF!</definedName>
    <definedName name="__123Graph_E" localSheetId="23" hidden="1">#REF!</definedName>
    <definedName name="__123Graph_E" localSheetId="24" hidden="1">#REF!</definedName>
    <definedName name="__123Graph_E" localSheetId="25" hidden="1">#REF!</definedName>
    <definedName name="__123Graph_E" localSheetId="26" hidden="1">#REF!</definedName>
    <definedName name="__123Graph_E" localSheetId="27" hidden="1">#REF!</definedName>
    <definedName name="__123Graph_E" localSheetId="28" hidden="1">#REF!</definedName>
    <definedName name="__123Graph_E" localSheetId="29" hidden="1">#REF!</definedName>
    <definedName name="__123Graph_E" localSheetId="30" hidden="1">#REF!</definedName>
    <definedName name="__123Graph_E" localSheetId="32" hidden="1">#REF!</definedName>
    <definedName name="__123Graph_E" localSheetId="35" hidden="1">#REF!</definedName>
    <definedName name="__123Graph_E" localSheetId="13" hidden="1">#REF!</definedName>
    <definedName name="__123Graph_E" localSheetId="14" hidden="1">#REF!</definedName>
    <definedName name="__123Graph_E" localSheetId="15" hidden="1">#REF!</definedName>
    <definedName name="__123Graph_E" localSheetId="18" hidden="1">#REF!</definedName>
    <definedName name="__123Graph_E" localSheetId="19" hidden="1">#REF!</definedName>
    <definedName name="__123Graph_E" hidden="1">#REF!</definedName>
    <definedName name="__123Graph_F" localSheetId="22" hidden="1">#REF!</definedName>
    <definedName name="__123Graph_F" localSheetId="23" hidden="1">#REF!</definedName>
    <definedName name="__123Graph_F" localSheetId="24" hidden="1">#REF!</definedName>
    <definedName name="__123Graph_F" localSheetId="25" hidden="1">#REF!</definedName>
    <definedName name="__123Graph_F" localSheetId="26" hidden="1">#REF!</definedName>
    <definedName name="__123Graph_F" localSheetId="27" hidden="1">#REF!</definedName>
    <definedName name="__123Graph_F" localSheetId="28" hidden="1">#REF!</definedName>
    <definedName name="__123Graph_F" localSheetId="29" hidden="1">#REF!</definedName>
    <definedName name="__123Graph_F" localSheetId="30" hidden="1">#REF!</definedName>
    <definedName name="__123Graph_F" localSheetId="32" hidden="1">#REF!</definedName>
    <definedName name="__123Graph_F" localSheetId="35" hidden="1">#REF!</definedName>
    <definedName name="__123Graph_F" localSheetId="13" hidden="1">#REF!</definedName>
    <definedName name="__123Graph_F" localSheetId="14" hidden="1">#REF!</definedName>
    <definedName name="__123Graph_F" localSheetId="15" hidden="1">#REF!</definedName>
    <definedName name="__123Graph_F" localSheetId="18" hidden="1">#REF!</definedName>
    <definedName name="__123Graph_F" localSheetId="19" hidden="1">#REF!</definedName>
    <definedName name="__123Graph_F" hidden="1">#REF!</definedName>
    <definedName name="__123Graph_X" localSheetId="22" hidden="1">#REF!</definedName>
    <definedName name="__123Graph_X" localSheetId="23" hidden="1">#REF!</definedName>
    <definedName name="__123Graph_X" localSheetId="24" hidden="1">#REF!</definedName>
    <definedName name="__123Graph_X" localSheetId="25" hidden="1">#REF!</definedName>
    <definedName name="__123Graph_X" localSheetId="26" hidden="1">#REF!</definedName>
    <definedName name="__123Graph_X" localSheetId="27" hidden="1">#REF!</definedName>
    <definedName name="__123Graph_X" localSheetId="28" hidden="1">#REF!</definedName>
    <definedName name="__123Graph_X" localSheetId="29" hidden="1">#REF!</definedName>
    <definedName name="__123Graph_X" localSheetId="30" hidden="1">#REF!</definedName>
    <definedName name="__123Graph_X" localSheetId="32" hidden="1">#REF!</definedName>
    <definedName name="__123Graph_X" localSheetId="35" hidden="1">#REF!</definedName>
    <definedName name="__123Graph_X" localSheetId="13" hidden="1">#REF!</definedName>
    <definedName name="__123Graph_X" localSheetId="14" hidden="1">#REF!</definedName>
    <definedName name="__123Graph_X" localSheetId="15" hidden="1">#REF!</definedName>
    <definedName name="__123Graph_X" localSheetId="18" hidden="1">#REF!</definedName>
    <definedName name="__123Graph_X" localSheetId="19" hidden="1">#REF!</definedName>
    <definedName name="__123Graph_X" hidden="1">#REF!</definedName>
    <definedName name="__123Graph_XCURRENT" localSheetId="22" hidden="1">'[7]BREAKUP OF OIL'!#REF!</definedName>
    <definedName name="__123Graph_XCURRENT" localSheetId="23" hidden="1">'[7]BREAKUP OF OIL'!#REF!</definedName>
    <definedName name="__123Graph_XCURRENT" localSheetId="24" hidden="1">'[7]BREAKUP OF OIL'!#REF!</definedName>
    <definedName name="__123Graph_XCURRENT" localSheetId="25" hidden="1">'[7]BREAKUP OF OIL'!#REF!</definedName>
    <definedName name="__123Graph_XCURRENT" localSheetId="26" hidden="1">'[7]BREAKUP OF OIL'!#REF!</definedName>
    <definedName name="__123Graph_XCURRENT" localSheetId="27" hidden="1">'[7]BREAKUP OF OIL'!#REF!</definedName>
    <definedName name="__123Graph_XCURRENT" localSheetId="28" hidden="1">'[7]BREAKUP OF OIL'!#REF!</definedName>
    <definedName name="__123Graph_XCURRENT" localSheetId="29" hidden="1">'[7]BREAKUP OF OIL'!#REF!</definedName>
    <definedName name="__123Graph_XCURRENT" localSheetId="30" hidden="1">'[7]BREAKUP OF OIL'!#REF!</definedName>
    <definedName name="__123Graph_XCURRENT" localSheetId="32" hidden="1">'[7]BREAKUP OF OIL'!#REF!</definedName>
    <definedName name="__123Graph_XCURRENT" localSheetId="35" hidden="1">'[7]BREAKUP OF OIL'!#REF!</definedName>
    <definedName name="__123Graph_XCURRENT" localSheetId="13" hidden="1">'[7]BREAKUP OF OIL'!#REF!</definedName>
    <definedName name="__123Graph_XCURRENT" localSheetId="14" hidden="1">'[7]BREAKUP OF OIL'!#REF!</definedName>
    <definedName name="__123Graph_XCURRENT" localSheetId="15" hidden="1">'[7]BREAKUP OF OIL'!#REF!</definedName>
    <definedName name="__123Graph_XCURRENT" localSheetId="18" hidden="1">'[7]BREAKUP OF OIL'!#REF!</definedName>
    <definedName name="__123Graph_XCURRENT" localSheetId="19" hidden="1">'[7]BREAKUP OF OIL'!#REF!</definedName>
    <definedName name="__123Graph_XCURRENT" hidden="1">'[7]BREAKUP OF OIL'!#REF!</definedName>
    <definedName name="__BSD1" localSheetId="22">#REF!</definedName>
    <definedName name="__BSD1" localSheetId="23">#REF!</definedName>
    <definedName name="__BSD1" localSheetId="24">#REF!</definedName>
    <definedName name="__BSD1" localSheetId="25">#REF!</definedName>
    <definedName name="__BSD1" localSheetId="26">#REF!</definedName>
    <definedName name="__BSD1" localSheetId="27">#REF!</definedName>
    <definedName name="__BSD1" localSheetId="28">#REF!</definedName>
    <definedName name="__BSD1" localSheetId="29">#REF!</definedName>
    <definedName name="__BSD1" localSheetId="30">#REF!</definedName>
    <definedName name="__BSD1" localSheetId="32">#REF!</definedName>
    <definedName name="__BSD1" localSheetId="35">#REF!</definedName>
    <definedName name="__BSD1" localSheetId="13">#REF!</definedName>
    <definedName name="__BSD1" localSheetId="14">#REF!</definedName>
    <definedName name="__BSD1" localSheetId="15">#REF!</definedName>
    <definedName name="__BSD1" localSheetId="18">#REF!</definedName>
    <definedName name="__BSD1" localSheetId="19">#REF!</definedName>
    <definedName name="__BSD1">#REF!</definedName>
    <definedName name="__BSD2" localSheetId="22">#REF!</definedName>
    <definedName name="__BSD2" localSheetId="23">#REF!</definedName>
    <definedName name="__BSD2" localSheetId="24">#REF!</definedName>
    <definedName name="__BSD2" localSheetId="25">#REF!</definedName>
    <definedName name="__BSD2" localSheetId="26">#REF!</definedName>
    <definedName name="__BSD2" localSheetId="27">#REF!</definedName>
    <definedName name="__BSD2" localSheetId="28">#REF!</definedName>
    <definedName name="__BSD2" localSheetId="29">#REF!</definedName>
    <definedName name="__BSD2" localSheetId="30">#REF!</definedName>
    <definedName name="__BSD2" localSheetId="32">#REF!</definedName>
    <definedName name="__BSD2" localSheetId="35">#REF!</definedName>
    <definedName name="__BSD2" localSheetId="13">#REF!</definedName>
    <definedName name="__BSD2" localSheetId="14">#REF!</definedName>
    <definedName name="__BSD2" localSheetId="15">#REF!</definedName>
    <definedName name="__BSD2" localSheetId="18">#REF!</definedName>
    <definedName name="__BSD2" localSheetId="19">#REF!</definedName>
    <definedName name="__BSD2">#REF!</definedName>
    <definedName name="__CZ1">[4]data!$F$721</definedName>
    <definedName name="__IED1" localSheetId="22">#REF!</definedName>
    <definedName name="__IED1" localSheetId="23">#REF!</definedName>
    <definedName name="__IED1" localSheetId="24">#REF!</definedName>
    <definedName name="__IED1" localSheetId="25">#REF!</definedName>
    <definedName name="__IED1" localSheetId="26">#REF!</definedName>
    <definedName name="__IED1" localSheetId="27">#REF!</definedName>
    <definedName name="__IED1" localSheetId="28">#REF!</definedName>
    <definedName name="__IED1" localSheetId="29">#REF!</definedName>
    <definedName name="__IED1" localSheetId="30">#REF!</definedName>
    <definedName name="__IED1" localSheetId="32">#REF!</definedName>
    <definedName name="__IED1" localSheetId="35">#REF!</definedName>
    <definedName name="__IED1" localSheetId="13">#REF!</definedName>
    <definedName name="__IED1" localSheetId="14">#REF!</definedName>
    <definedName name="__IED1" localSheetId="15">#REF!</definedName>
    <definedName name="__IED1" localSheetId="18">#REF!</definedName>
    <definedName name="__IED1" localSheetId="19">#REF!</definedName>
    <definedName name="__IED1">#REF!</definedName>
    <definedName name="__IED2" localSheetId="22">#REF!</definedName>
    <definedName name="__IED2" localSheetId="23">#REF!</definedName>
    <definedName name="__IED2" localSheetId="24">#REF!</definedName>
    <definedName name="__IED2" localSheetId="25">#REF!</definedName>
    <definedName name="__IED2" localSheetId="26">#REF!</definedName>
    <definedName name="__IED2" localSheetId="27">#REF!</definedName>
    <definedName name="__IED2" localSheetId="28">#REF!</definedName>
    <definedName name="__IED2" localSheetId="29">#REF!</definedName>
    <definedName name="__IED2" localSheetId="30">#REF!</definedName>
    <definedName name="__IED2" localSheetId="32">#REF!</definedName>
    <definedName name="__IED2" localSheetId="35">#REF!</definedName>
    <definedName name="__IED2" localSheetId="13">#REF!</definedName>
    <definedName name="__IED2" localSheetId="14">#REF!</definedName>
    <definedName name="__IED2" localSheetId="15">#REF!</definedName>
    <definedName name="__IED2" localSheetId="18">#REF!</definedName>
    <definedName name="__IED2" localSheetId="19">#REF!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22">#REF!</definedName>
    <definedName name="__LR1" localSheetId="23">#REF!</definedName>
    <definedName name="__LR1" localSheetId="24">#REF!</definedName>
    <definedName name="__LR1" localSheetId="25">#REF!</definedName>
    <definedName name="__LR1" localSheetId="26">#REF!</definedName>
    <definedName name="__LR1" localSheetId="27">#REF!</definedName>
    <definedName name="__LR1" localSheetId="28">#REF!</definedName>
    <definedName name="__LR1" localSheetId="29">#REF!</definedName>
    <definedName name="__LR1" localSheetId="30">#REF!</definedName>
    <definedName name="__LR1" localSheetId="32">#REF!</definedName>
    <definedName name="__LR1" localSheetId="35">#REF!</definedName>
    <definedName name="__LR1" localSheetId="13">#REF!</definedName>
    <definedName name="__LR1" localSheetId="14">#REF!</definedName>
    <definedName name="__LR1" localSheetId="15">#REF!</definedName>
    <definedName name="__LR1" localSheetId="18">#REF!</definedName>
    <definedName name="__LR1" localSheetId="19">#REF!</definedName>
    <definedName name="__LR1">#REF!</definedName>
    <definedName name="__LR2" localSheetId="22">#REF!</definedName>
    <definedName name="__LR2" localSheetId="23">#REF!</definedName>
    <definedName name="__LR2" localSheetId="24">#REF!</definedName>
    <definedName name="__LR2" localSheetId="25">#REF!</definedName>
    <definedName name="__LR2" localSheetId="26">#REF!</definedName>
    <definedName name="__LR2" localSheetId="27">#REF!</definedName>
    <definedName name="__LR2" localSheetId="28">#REF!</definedName>
    <definedName name="__LR2" localSheetId="29">#REF!</definedName>
    <definedName name="__LR2" localSheetId="30">#REF!</definedName>
    <definedName name="__LR2" localSheetId="32">#REF!</definedName>
    <definedName name="__LR2" localSheetId="35">#REF!</definedName>
    <definedName name="__LR2" localSheetId="13">#REF!</definedName>
    <definedName name="__LR2" localSheetId="14">#REF!</definedName>
    <definedName name="__LR2" localSheetId="15">#REF!</definedName>
    <definedName name="__LR2" localSheetId="18">#REF!</definedName>
    <definedName name="__LR2" localSheetId="19">#REF!</definedName>
    <definedName name="__LR2">#REF!</definedName>
    <definedName name="__SCH6" localSheetId="22">'[5]04REL'!#REF!</definedName>
    <definedName name="__SCH6" localSheetId="23">'[5]04REL'!#REF!</definedName>
    <definedName name="__SCH6" localSheetId="24">'[5]04REL'!#REF!</definedName>
    <definedName name="__SCH6" localSheetId="25">'[5]04REL'!#REF!</definedName>
    <definedName name="__SCH6" localSheetId="26">'[5]04REL'!#REF!</definedName>
    <definedName name="__SCH6" localSheetId="27">'[5]04REL'!#REF!</definedName>
    <definedName name="__SCH6" localSheetId="28">'[5]04REL'!#REF!</definedName>
    <definedName name="__SCH6" localSheetId="29">'[5]04REL'!#REF!</definedName>
    <definedName name="__SCH6" localSheetId="30">'[5]04REL'!#REF!</definedName>
    <definedName name="__SCH6" localSheetId="32">'[5]04REL'!#REF!</definedName>
    <definedName name="__SCH6" localSheetId="35">'[5]04REL'!#REF!</definedName>
    <definedName name="__SCH6" localSheetId="13">'[5]04REL'!#REF!</definedName>
    <definedName name="__SCH6" localSheetId="14">'[5]04REL'!#REF!</definedName>
    <definedName name="__SCH6" localSheetId="15">'[5]04REL'!#REF!</definedName>
    <definedName name="__SCH6" localSheetId="18">'[5]04REL'!#REF!</definedName>
    <definedName name="__SCH6" localSheetId="19">'[5]04REL'!#REF!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22">#REF!</definedName>
    <definedName name="_BSD1" localSheetId="23">#REF!</definedName>
    <definedName name="_BSD1" localSheetId="24">#REF!</definedName>
    <definedName name="_BSD1" localSheetId="25">#REF!</definedName>
    <definedName name="_BSD1" localSheetId="26">#REF!</definedName>
    <definedName name="_BSD1" localSheetId="27">#REF!</definedName>
    <definedName name="_BSD1" localSheetId="28">#REF!</definedName>
    <definedName name="_BSD1" localSheetId="29">#REF!</definedName>
    <definedName name="_BSD1" localSheetId="30">#REF!</definedName>
    <definedName name="_BSD1" localSheetId="32">#REF!</definedName>
    <definedName name="_BSD1" localSheetId="35">#REF!</definedName>
    <definedName name="_BSD1" localSheetId="13">#REF!</definedName>
    <definedName name="_BSD1" localSheetId="14">#REF!</definedName>
    <definedName name="_BSD1" localSheetId="15">#REF!</definedName>
    <definedName name="_BSD1" localSheetId="18">#REF!</definedName>
    <definedName name="_BSD1" localSheetId="19">#REF!</definedName>
    <definedName name="_BSD1">#REF!</definedName>
    <definedName name="_BSD2" localSheetId="22">#REF!</definedName>
    <definedName name="_BSD2" localSheetId="23">#REF!</definedName>
    <definedName name="_BSD2" localSheetId="24">#REF!</definedName>
    <definedName name="_BSD2" localSheetId="25">#REF!</definedName>
    <definedName name="_BSD2" localSheetId="26">#REF!</definedName>
    <definedName name="_BSD2" localSheetId="27">#REF!</definedName>
    <definedName name="_BSD2" localSheetId="28">#REF!</definedName>
    <definedName name="_BSD2" localSheetId="29">#REF!</definedName>
    <definedName name="_BSD2" localSheetId="30">#REF!</definedName>
    <definedName name="_BSD2" localSheetId="32">#REF!</definedName>
    <definedName name="_BSD2" localSheetId="35">#REF!</definedName>
    <definedName name="_BSD2" localSheetId="13">#REF!</definedName>
    <definedName name="_BSD2" localSheetId="14">#REF!</definedName>
    <definedName name="_BSD2" localSheetId="15">#REF!</definedName>
    <definedName name="_BSD2" localSheetId="18">#REF!</definedName>
    <definedName name="_BSD2" localSheetId="19">#REF!</definedName>
    <definedName name="_BSD2">#REF!</definedName>
    <definedName name="_CZ1">[8]data!$F$721</definedName>
    <definedName name="_xlnm._FilterDatabase" localSheetId="0" hidden="1">'SOR RATE 2025-26'!$G$1:$G$835</definedName>
    <definedName name="_xlnm._FilterDatabase" hidden="1">[9]Dom!$E$9:$S$13</definedName>
    <definedName name="_IED1" localSheetId="22">#REF!</definedName>
    <definedName name="_IED1" localSheetId="23">#REF!</definedName>
    <definedName name="_IED1" localSheetId="24">#REF!</definedName>
    <definedName name="_IED1" localSheetId="25">#REF!</definedName>
    <definedName name="_IED1" localSheetId="26">#REF!</definedName>
    <definedName name="_IED1" localSheetId="27">#REF!</definedName>
    <definedName name="_IED1" localSheetId="28">#REF!</definedName>
    <definedName name="_IED1" localSheetId="29">#REF!</definedName>
    <definedName name="_IED1" localSheetId="30">#REF!</definedName>
    <definedName name="_IED1" localSheetId="32">#REF!</definedName>
    <definedName name="_IED1" localSheetId="35">#REF!</definedName>
    <definedName name="_IED1" localSheetId="13">#REF!</definedName>
    <definedName name="_IED1" localSheetId="14">#REF!</definedName>
    <definedName name="_IED1" localSheetId="15">#REF!</definedName>
    <definedName name="_IED1" localSheetId="18">#REF!</definedName>
    <definedName name="_IED1" localSheetId="19">#REF!</definedName>
    <definedName name="_IED1">#REF!</definedName>
    <definedName name="_IED2" localSheetId="22">#REF!</definedName>
    <definedName name="_IED2" localSheetId="23">#REF!</definedName>
    <definedName name="_IED2" localSheetId="24">#REF!</definedName>
    <definedName name="_IED2" localSheetId="25">#REF!</definedName>
    <definedName name="_IED2" localSheetId="26">#REF!</definedName>
    <definedName name="_IED2" localSheetId="27">#REF!</definedName>
    <definedName name="_IED2" localSheetId="28">#REF!</definedName>
    <definedName name="_IED2" localSheetId="29">#REF!</definedName>
    <definedName name="_IED2" localSheetId="30">#REF!</definedName>
    <definedName name="_IED2" localSheetId="32">#REF!</definedName>
    <definedName name="_IED2" localSheetId="35">#REF!</definedName>
    <definedName name="_IED2" localSheetId="13">#REF!</definedName>
    <definedName name="_IED2" localSheetId="14">#REF!</definedName>
    <definedName name="_IED2" localSheetId="15">#REF!</definedName>
    <definedName name="_IED2" localSheetId="18">#REF!</definedName>
    <definedName name="_IED2" localSheetId="19">#REF!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22">#REF!</definedName>
    <definedName name="_LR1" localSheetId="23">#REF!</definedName>
    <definedName name="_LR1" localSheetId="24">#REF!</definedName>
    <definedName name="_LR1" localSheetId="25">#REF!</definedName>
    <definedName name="_LR1" localSheetId="26">#REF!</definedName>
    <definedName name="_LR1" localSheetId="27">#REF!</definedName>
    <definedName name="_LR1" localSheetId="28">#REF!</definedName>
    <definedName name="_LR1" localSheetId="29">#REF!</definedName>
    <definedName name="_LR1" localSheetId="30">#REF!</definedName>
    <definedName name="_LR1" localSheetId="32">#REF!</definedName>
    <definedName name="_LR1" localSheetId="35">#REF!</definedName>
    <definedName name="_LR1" localSheetId="13">#REF!</definedName>
    <definedName name="_LR1" localSheetId="14">#REF!</definedName>
    <definedName name="_LR1" localSheetId="15">#REF!</definedName>
    <definedName name="_LR1" localSheetId="18">#REF!</definedName>
    <definedName name="_LR1" localSheetId="19">#REF!</definedName>
    <definedName name="_LR1">#REF!</definedName>
    <definedName name="_LR2" localSheetId="22">#REF!</definedName>
    <definedName name="_LR2" localSheetId="23">#REF!</definedName>
    <definedName name="_LR2" localSheetId="24">#REF!</definedName>
    <definedName name="_LR2" localSheetId="25">#REF!</definedName>
    <definedName name="_LR2" localSheetId="26">#REF!</definedName>
    <definedName name="_LR2" localSheetId="27">#REF!</definedName>
    <definedName name="_LR2" localSheetId="28">#REF!</definedName>
    <definedName name="_LR2" localSheetId="29">#REF!</definedName>
    <definedName name="_LR2" localSheetId="30">#REF!</definedName>
    <definedName name="_LR2" localSheetId="32">#REF!</definedName>
    <definedName name="_LR2" localSheetId="35">#REF!</definedName>
    <definedName name="_LR2" localSheetId="13">#REF!</definedName>
    <definedName name="_LR2" localSheetId="14">#REF!</definedName>
    <definedName name="_LR2" localSheetId="15">#REF!</definedName>
    <definedName name="_LR2" localSheetId="18">#REF!</definedName>
    <definedName name="_LR2" localSheetId="19">#REF!</definedName>
    <definedName name="_LR2">#REF!</definedName>
    <definedName name="_Order1" hidden="1">255</definedName>
    <definedName name="_Order2" hidden="1">0</definedName>
    <definedName name="_SCH6" localSheetId="22">'[10]04REL'!#REF!</definedName>
    <definedName name="_SCH6" localSheetId="23">'[10]04REL'!#REF!</definedName>
    <definedName name="_SCH6" localSheetId="24">'[10]04REL'!#REF!</definedName>
    <definedName name="_SCH6" localSheetId="25">'[10]04REL'!#REF!</definedName>
    <definedName name="_SCH6" localSheetId="26">'[10]04REL'!#REF!</definedName>
    <definedName name="_SCH6" localSheetId="27">'[10]04REL'!#REF!</definedName>
    <definedName name="_SCH6" localSheetId="28">'[10]04REL'!#REF!</definedName>
    <definedName name="_SCH6" localSheetId="29">'[10]04REL'!#REF!</definedName>
    <definedName name="_SCH6" localSheetId="30">'[10]04REL'!#REF!</definedName>
    <definedName name="_SCH6" localSheetId="32">'[10]04REL'!#REF!</definedName>
    <definedName name="_SCH6" localSheetId="35">'[10]04REL'!#REF!</definedName>
    <definedName name="_SCH6" localSheetId="13">'[10]04REL'!#REF!</definedName>
    <definedName name="_SCH6" localSheetId="14">'[10]04REL'!#REF!</definedName>
    <definedName name="_SCH6" localSheetId="15">'[10]04REL'!#REF!</definedName>
    <definedName name="_SCH6" localSheetId="18">'[10]04REL'!#REF!</definedName>
    <definedName name="_SCH6" localSheetId="19">'[10]04REL'!#REF!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22">#REF!</definedName>
    <definedName name="A" localSheetId="23">#REF!</definedName>
    <definedName name="A" localSheetId="24">#REF!</definedName>
    <definedName name="A" localSheetId="25">#REF!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2">#REF!</definedName>
    <definedName name="A" localSheetId="35">#REF!</definedName>
    <definedName name="A" localSheetId="13">#REF!</definedName>
    <definedName name="A" localSheetId="14">#REF!</definedName>
    <definedName name="A" localSheetId="15">#REF!</definedName>
    <definedName name="A" localSheetId="18">#REF!</definedName>
    <definedName name="A" localSheetId="19">#REF!</definedName>
    <definedName name="A">#REF!</definedName>
    <definedName name="AA" localSheetId="22">#REF!</definedName>
    <definedName name="AA" localSheetId="23">#REF!</definedName>
    <definedName name="AA" localSheetId="24">#REF!</definedName>
    <definedName name="AA" localSheetId="25">#REF!</definedName>
    <definedName name="AA" localSheetId="26">#REF!</definedName>
    <definedName name="AA" localSheetId="27">#REF!</definedName>
    <definedName name="AA" localSheetId="28">#REF!</definedName>
    <definedName name="AA" localSheetId="29">#REF!</definedName>
    <definedName name="AA" localSheetId="30">#REF!</definedName>
    <definedName name="AA" localSheetId="32">#REF!</definedName>
    <definedName name="AA" localSheetId="35">#REF!</definedName>
    <definedName name="AA" localSheetId="13">#REF!</definedName>
    <definedName name="AA" localSheetId="14">#REF!</definedName>
    <definedName name="AA" localSheetId="15">#REF!</definedName>
    <definedName name="AA" localSheetId="18">#REF!</definedName>
    <definedName name="AA" localSheetId="19">#REF!</definedName>
    <definedName name="AA">#REF!</definedName>
    <definedName name="ab" localSheetId="22" hidden="1">{#N/A,#N/A,FALSE,"2000-01 Form 1.3a";#N/A,#N/A,FALSE,"H1 2001-02 Form 1.3a";#N/A,#N/A,FALSE,"H2 2001-02 Form 1.3a";#N/A,#N/A,FALSE,"2001-02 Form 1.3a";#N/A,#N/A,FALSE,"2002-03 Form 1.3a"}</definedName>
    <definedName name="ab" localSheetId="23" hidden="1">{#N/A,#N/A,FALSE,"2000-01 Form 1.3a";#N/A,#N/A,FALSE,"H1 2001-02 Form 1.3a";#N/A,#N/A,FALSE,"H2 2001-02 Form 1.3a";#N/A,#N/A,FALSE,"2001-02 Form 1.3a";#N/A,#N/A,FALSE,"2002-03 Form 1.3a"}</definedName>
    <definedName name="ab" localSheetId="24" hidden="1">{#N/A,#N/A,FALSE,"2000-01 Form 1.3a";#N/A,#N/A,FALSE,"H1 2001-02 Form 1.3a";#N/A,#N/A,FALSE,"H2 2001-02 Form 1.3a";#N/A,#N/A,FALSE,"2001-02 Form 1.3a";#N/A,#N/A,FALSE,"2002-03 Form 1.3a"}</definedName>
    <definedName name="ab" localSheetId="25" hidden="1">{#N/A,#N/A,FALSE,"2000-01 Form 1.3a";#N/A,#N/A,FALSE,"H1 2001-02 Form 1.3a";#N/A,#N/A,FALSE,"H2 2001-02 Form 1.3a";#N/A,#N/A,FALSE,"2001-02 Form 1.3a";#N/A,#N/A,FALSE,"2002-03 Form 1.3a"}</definedName>
    <definedName name="ab" localSheetId="26" hidden="1">{#N/A,#N/A,FALSE,"2000-01 Form 1.3a";#N/A,#N/A,FALSE,"H1 2001-02 Form 1.3a";#N/A,#N/A,FALSE,"H2 2001-02 Form 1.3a";#N/A,#N/A,FALSE,"2001-02 Form 1.3a";#N/A,#N/A,FALSE,"2002-03 Form 1.3a"}</definedName>
    <definedName name="ab" localSheetId="27" hidden="1">{#N/A,#N/A,FALSE,"2000-01 Form 1.3a";#N/A,#N/A,FALSE,"H1 2001-02 Form 1.3a";#N/A,#N/A,FALSE,"H2 2001-02 Form 1.3a";#N/A,#N/A,FALSE,"2001-02 Form 1.3a";#N/A,#N/A,FALSE,"2002-03 Form 1.3a"}</definedName>
    <definedName name="ab" localSheetId="28" hidden="1">{#N/A,#N/A,FALSE,"2000-01 Form 1.3a";#N/A,#N/A,FALSE,"H1 2001-02 Form 1.3a";#N/A,#N/A,FALSE,"H2 2001-02 Form 1.3a";#N/A,#N/A,FALSE,"2001-02 Form 1.3a";#N/A,#N/A,FALSE,"2002-03 Form 1.3a"}</definedName>
    <definedName name="ab" localSheetId="29" hidden="1">{#N/A,#N/A,FALSE,"2000-01 Form 1.3a";#N/A,#N/A,FALSE,"H1 2001-02 Form 1.3a";#N/A,#N/A,FALSE,"H2 2001-02 Form 1.3a";#N/A,#N/A,FALSE,"2001-02 Form 1.3a";#N/A,#N/A,FALSE,"2002-03 Form 1.3a"}</definedName>
    <definedName name="ab" localSheetId="30" hidden="1">{#N/A,#N/A,FALSE,"2000-01 Form 1.3a";#N/A,#N/A,FALSE,"H1 2001-02 Form 1.3a";#N/A,#N/A,FALSE,"H2 2001-02 Form 1.3a";#N/A,#N/A,FALSE,"2001-02 Form 1.3a";#N/A,#N/A,FALSE,"2002-03 Form 1.3a"}</definedName>
    <definedName name="ab" localSheetId="32" hidden="1">{#N/A,#N/A,FALSE,"2000-01 Form 1.3a";#N/A,#N/A,FALSE,"H1 2001-02 Form 1.3a";#N/A,#N/A,FALSE,"H2 2001-02 Form 1.3a";#N/A,#N/A,FALSE,"2001-02 Form 1.3a";#N/A,#N/A,FALSE,"2002-03 Form 1.3a"}</definedName>
    <definedName name="ab" localSheetId="35" hidden="1">{#N/A,#N/A,FALSE,"2000-01 Form 1.3a";#N/A,#N/A,FALSE,"H1 2001-02 Form 1.3a";#N/A,#N/A,FALSE,"H2 2001-02 Form 1.3a";#N/A,#N/A,FALSE,"2001-02 Form 1.3a";#N/A,#N/A,FALSE,"2002-03 Form 1.3a"}</definedName>
    <definedName name="ab" localSheetId="13" hidden="1">{#N/A,#N/A,FALSE,"2000-01 Form 1.3a";#N/A,#N/A,FALSE,"H1 2001-02 Form 1.3a";#N/A,#N/A,FALSE,"H2 2001-02 Form 1.3a";#N/A,#N/A,FALSE,"2001-02 Form 1.3a";#N/A,#N/A,FALSE,"2002-03 Form 1.3a"}</definedName>
    <definedName name="ab" localSheetId="14" hidden="1">{#N/A,#N/A,FALSE,"2000-01 Form 1.3a";#N/A,#N/A,FALSE,"H1 2001-02 Form 1.3a";#N/A,#N/A,FALSE,"H2 2001-02 Form 1.3a";#N/A,#N/A,FALSE,"2001-02 Form 1.3a";#N/A,#N/A,FALSE,"2002-03 Form 1.3a"}</definedName>
    <definedName name="ab" localSheetId="15" hidden="1">{#N/A,#N/A,FALSE,"2000-01 Form 1.3a";#N/A,#N/A,FALSE,"H1 2001-02 Form 1.3a";#N/A,#N/A,FALSE,"H2 2001-02 Form 1.3a";#N/A,#N/A,FALSE,"2001-02 Form 1.3a";#N/A,#N/A,FALSE,"2002-03 Form 1.3a"}</definedName>
    <definedName name="ab" localSheetId="18" hidden="1">{#N/A,#N/A,FALSE,"2000-01 Form 1.3a";#N/A,#N/A,FALSE,"H1 2001-02 Form 1.3a";#N/A,#N/A,FALSE,"H2 2001-02 Form 1.3a";#N/A,#N/A,FALSE,"2001-02 Form 1.3a";#N/A,#N/A,FALSE,"2002-03 Form 1.3a"}</definedName>
    <definedName name="ab" localSheetId="19"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22">#REF!</definedName>
    <definedName name="agri" localSheetId="23">#REF!</definedName>
    <definedName name="agri" localSheetId="24">#REF!</definedName>
    <definedName name="agri" localSheetId="25">#REF!</definedName>
    <definedName name="agri" localSheetId="26">#REF!</definedName>
    <definedName name="agri" localSheetId="27">#REF!</definedName>
    <definedName name="agri" localSheetId="28">#REF!</definedName>
    <definedName name="agri" localSheetId="29">#REF!</definedName>
    <definedName name="agri" localSheetId="30">#REF!</definedName>
    <definedName name="agri" localSheetId="32">#REF!</definedName>
    <definedName name="agri" localSheetId="35">#REF!</definedName>
    <definedName name="agri" localSheetId="13">#REF!</definedName>
    <definedName name="agri" localSheetId="14">#REF!</definedName>
    <definedName name="agri" localSheetId="15">#REF!</definedName>
    <definedName name="agri" localSheetId="18">#REF!</definedName>
    <definedName name="agri" localSheetId="19">#REF!</definedName>
    <definedName name="agri">#REF!</definedName>
    <definedName name="annex" localSheetId="22" hidden="1">{#N/A,#N/A,FALSE,"1.1";#N/A,#N/A,FALSE,"1.1a";#N/A,#N/A,FALSE,"1.1b";#N/A,#N/A,FALSE,"1.1c";#N/A,#N/A,FALSE,"1.1e";#N/A,#N/A,FALSE,"1.1f";#N/A,#N/A,FALSE,"1.1g";#N/A,#N/A,FALSE,"1.1h_D";#N/A,#N/A,FALSE,"1.1h_T";#N/A,#N/A,FALSE,"1.2";#N/A,#N/A,FALSE,"1.3b";#N/A,#N/A,FALSE,"1.3";#N/A,#N/A,FALSE,"1.4";#N/A,#N/A,FALSE,"1.5";#N/A,#N/A,FALSE,"1.6";#N/A,#N/A,FALSE,"SOD";#N/A,#N/A,FALSE,"CF"}</definedName>
    <definedName name="annex" localSheetId="23" hidden="1">{#N/A,#N/A,FALSE,"1.1";#N/A,#N/A,FALSE,"1.1a";#N/A,#N/A,FALSE,"1.1b";#N/A,#N/A,FALSE,"1.1c";#N/A,#N/A,FALSE,"1.1e";#N/A,#N/A,FALSE,"1.1f";#N/A,#N/A,FALSE,"1.1g";#N/A,#N/A,FALSE,"1.1h_D";#N/A,#N/A,FALSE,"1.1h_T";#N/A,#N/A,FALSE,"1.2";#N/A,#N/A,FALSE,"1.3b";#N/A,#N/A,FALSE,"1.3";#N/A,#N/A,FALSE,"1.4";#N/A,#N/A,FALSE,"1.5";#N/A,#N/A,FALSE,"1.6";#N/A,#N/A,FALSE,"SOD";#N/A,#N/A,FALSE,"CF"}</definedName>
    <definedName name="annex" localSheetId="24" hidden="1">{#N/A,#N/A,FALSE,"1.1";#N/A,#N/A,FALSE,"1.1a";#N/A,#N/A,FALSE,"1.1b";#N/A,#N/A,FALSE,"1.1c";#N/A,#N/A,FALSE,"1.1e";#N/A,#N/A,FALSE,"1.1f";#N/A,#N/A,FALSE,"1.1g";#N/A,#N/A,FALSE,"1.1h_D";#N/A,#N/A,FALSE,"1.1h_T";#N/A,#N/A,FALSE,"1.2";#N/A,#N/A,FALSE,"1.3b";#N/A,#N/A,FALSE,"1.3";#N/A,#N/A,FALSE,"1.4";#N/A,#N/A,FALSE,"1.5";#N/A,#N/A,FALSE,"1.6";#N/A,#N/A,FALSE,"SOD";#N/A,#N/A,FALSE,"CF"}</definedName>
    <definedName name="annex" localSheetId="25" hidden="1">{#N/A,#N/A,FALSE,"1.1";#N/A,#N/A,FALSE,"1.1a";#N/A,#N/A,FALSE,"1.1b";#N/A,#N/A,FALSE,"1.1c";#N/A,#N/A,FALSE,"1.1e";#N/A,#N/A,FALSE,"1.1f";#N/A,#N/A,FALSE,"1.1g";#N/A,#N/A,FALSE,"1.1h_D";#N/A,#N/A,FALSE,"1.1h_T";#N/A,#N/A,FALSE,"1.2";#N/A,#N/A,FALSE,"1.3b";#N/A,#N/A,FALSE,"1.3";#N/A,#N/A,FALSE,"1.4";#N/A,#N/A,FALSE,"1.5";#N/A,#N/A,FALSE,"1.6";#N/A,#N/A,FALSE,"SOD";#N/A,#N/A,FALSE,"CF"}</definedName>
    <definedName name="annex" localSheetId="26" hidden="1">{#N/A,#N/A,FALSE,"1.1";#N/A,#N/A,FALSE,"1.1a";#N/A,#N/A,FALSE,"1.1b";#N/A,#N/A,FALSE,"1.1c";#N/A,#N/A,FALSE,"1.1e";#N/A,#N/A,FALSE,"1.1f";#N/A,#N/A,FALSE,"1.1g";#N/A,#N/A,FALSE,"1.1h_D";#N/A,#N/A,FALSE,"1.1h_T";#N/A,#N/A,FALSE,"1.2";#N/A,#N/A,FALSE,"1.3b";#N/A,#N/A,FALSE,"1.3";#N/A,#N/A,FALSE,"1.4";#N/A,#N/A,FALSE,"1.5";#N/A,#N/A,FALSE,"1.6";#N/A,#N/A,FALSE,"SOD";#N/A,#N/A,FALSE,"CF"}</definedName>
    <definedName name="annex" localSheetId="27" hidden="1">{#N/A,#N/A,FALSE,"1.1";#N/A,#N/A,FALSE,"1.1a";#N/A,#N/A,FALSE,"1.1b";#N/A,#N/A,FALSE,"1.1c";#N/A,#N/A,FALSE,"1.1e";#N/A,#N/A,FALSE,"1.1f";#N/A,#N/A,FALSE,"1.1g";#N/A,#N/A,FALSE,"1.1h_D";#N/A,#N/A,FALSE,"1.1h_T";#N/A,#N/A,FALSE,"1.2";#N/A,#N/A,FALSE,"1.3b";#N/A,#N/A,FALSE,"1.3";#N/A,#N/A,FALSE,"1.4";#N/A,#N/A,FALSE,"1.5";#N/A,#N/A,FALSE,"1.6";#N/A,#N/A,FALSE,"SOD";#N/A,#N/A,FALSE,"CF"}</definedName>
    <definedName name="annex" localSheetId="28" hidden="1">{#N/A,#N/A,FALSE,"1.1";#N/A,#N/A,FALSE,"1.1a";#N/A,#N/A,FALSE,"1.1b";#N/A,#N/A,FALSE,"1.1c";#N/A,#N/A,FALSE,"1.1e";#N/A,#N/A,FALSE,"1.1f";#N/A,#N/A,FALSE,"1.1g";#N/A,#N/A,FALSE,"1.1h_D";#N/A,#N/A,FALSE,"1.1h_T";#N/A,#N/A,FALSE,"1.2";#N/A,#N/A,FALSE,"1.3b";#N/A,#N/A,FALSE,"1.3";#N/A,#N/A,FALSE,"1.4";#N/A,#N/A,FALSE,"1.5";#N/A,#N/A,FALSE,"1.6";#N/A,#N/A,FALSE,"SOD";#N/A,#N/A,FALSE,"CF"}</definedName>
    <definedName name="annex" localSheetId="29" hidden="1">{#N/A,#N/A,FALSE,"1.1";#N/A,#N/A,FALSE,"1.1a";#N/A,#N/A,FALSE,"1.1b";#N/A,#N/A,FALSE,"1.1c";#N/A,#N/A,FALSE,"1.1e";#N/A,#N/A,FALSE,"1.1f";#N/A,#N/A,FALSE,"1.1g";#N/A,#N/A,FALSE,"1.1h_D";#N/A,#N/A,FALSE,"1.1h_T";#N/A,#N/A,FALSE,"1.2";#N/A,#N/A,FALSE,"1.3b";#N/A,#N/A,FALSE,"1.3";#N/A,#N/A,FALSE,"1.4";#N/A,#N/A,FALSE,"1.5";#N/A,#N/A,FALSE,"1.6";#N/A,#N/A,FALSE,"SOD";#N/A,#N/A,FALSE,"CF"}</definedName>
    <definedName name="annex" localSheetId="30" hidden="1">{#N/A,#N/A,FALSE,"1.1";#N/A,#N/A,FALSE,"1.1a";#N/A,#N/A,FALSE,"1.1b";#N/A,#N/A,FALSE,"1.1c";#N/A,#N/A,FALSE,"1.1e";#N/A,#N/A,FALSE,"1.1f";#N/A,#N/A,FALSE,"1.1g";#N/A,#N/A,FALSE,"1.1h_D";#N/A,#N/A,FALSE,"1.1h_T";#N/A,#N/A,FALSE,"1.2";#N/A,#N/A,FALSE,"1.3b";#N/A,#N/A,FALSE,"1.3";#N/A,#N/A,FALSE,"1.4";#N/A,#N/A,FALSE,"1.5";#N/A,#N/A,FALSE,"1.6";#N/A,#N/A,FALSE,"SOD";#N/A,#N/A,FALSE,"CF"}</definedName>
    <definedName name="annex" localSheetId="32" hidden="1">{#N/A,#N/A,FALSE,"1.1";#N/A,#N/A,FALSE,"1.1a";#N/A,#N/A,FALSE,"1.1b";#N/A,#N/A,FALSE,"1.1c";#N/A,#N/A,FALSE,"1.1e";#N/A,#N/A,FALSE,"1.1f";#N/A,#N/A,FALSE,"1.1g";#N/A,#N/A,FALSE,"1.1h_D";#N/A,#N/A,FALSE,"1.1h_T";#N/A,#N/A,FALSE,"1.2";#N/A,#N/A,FALSE,"1.3b";#N/A,#N/A,FALSE,"1.3";#N/A,#N/A,FALSE,"1.4";#N/A,#N/A,FALSE,"1.5";#N/A,#N/A,FALSE,"1.6";#N/A,#N/A,FALSE,"SOD";#N/A,#N/A,FALSE,"CF"}</definedName>
    <definedName name="annex" localSheetId="35" hidden="1">{#N/A,#N/A,FALSE,"1.1";#N/A,#N/A,FALSE,"1.1a";#N/A,#N/A,FALSE,"1.1b";#N/A,#N/A,FALSE,"1.1c";#N/A,#N/A,FALSE,"1.1e";#N/A,#N/A,FALSE,"1.1f";#N/A,#N/A,FALSE,"1.1g";#N/A,#N/A,FALSE,"1.1h_D";#N/A,#N/A,FALSE,"1.1h_T";#N/A,#N/A,FALSE,"1.2";#N/A,#N/A,FALSE,"1.3b";#N/A,#N/A,FALSE,"1.3";#N/A,#N/A,FALSE,"1.4";#N/A,#N/A,FALSE,"1.5";#N/A,#N/A,FALSE,"1.6";#N/A,#N/A,FALSE,"SOD";#N/A,#N/A,FALSE,"CF"}</definedName>
    <definedName name="annex" localSheetId="13" hidden="1">{#N/A,#N/A,FALSE,"1.1";#N/A,#N/A,FALSE,"1.1a";#N/A,#N/A,FALSE,"1.1b";#N/A,#N/A,FALSE,"1.1c";#N/A,#N/A,FALSE,"1.1e";#N/A,#N/A,FALSE,"1.1f";#N/A,#N/A,FALSE,"1.1g";#N/A,#N/A,FALSE,"1.1h_D";#N/A,#N/A,FALSE,"1.1h_T";#N/A,#N/A,FALSE,"1.2";#N/A,#N/A,FALSE,"1.3b";#N/A,#N/A,FALSE,"1.3";#N/A,#N/A,FALSE,"1.4";#N/A,#N/A,FALSE,"1.5";#N/A,#N/A,FALSE,"1.6";#N/A,#N/A,FALSE,"SOD";#N/A,#N/A,FALSE,"CF"}</definedName>
    <definedName name="annex" localSheetId="14" hidden="1">{#N/A,#N/A,FALSE,"1.1";#N/A,#N/A,FALSE,"1.1a";#N/A,#N/A,FALSE,"1.1b";#N/A,#N/A,FALSE,"1.1c";#N/A,#N/A,FALSE,"1.1e";#N/A,#N/A,FALSE,"1.1f";#N/A,#N/A,FALSE,"1.1g";#N/A,#N/A,FALSE,"1.1h_D";#N/A,#N/A,FALSE,"1.1h_T";#N/A,#N/A,FALSE,"1.2";#N/A,#N/A,FALSE,"1.3b";#N/A,#N/A,FALSE,"1.3";#N/A,#N/A,FALSE,"1.4";#N/A,#N/A,FALSE,"1.5";#N/A,#N/A,FALSE,"1.6";#N/A,#N/A,FALSE,"SOD";#N/A,#N/A,FALSE,"CF"}</definedName>
    <definedName name="annex" localSheetId="15" hidden="1">{#N/A,#N/A,FALSE,"1.1";#N/A,#N/A,FALSE,"1.1a";#N/A,#N/A,FALSE,"1.1b";#N/A,#N/A,FALSE,"1.1c";#N/A,#N/A,FALSE,"1.1e";#N/A,#N/A,FALSE,"1.1f";#N/A,#N/A,FALSE,"1.1g";#N/A,#N/A,FALSE,"1.1h_D";#N/A,#N/A,FALSE,"1.1h_T";#N/A,#N/A,FALSE,"1.2";#N/A,#N/A,FALSE,"1.3b";#N/A,#N/A,FALSE,"1.3";#N/A,#N/A,FALSE,"1.4";#N/A,#N/A,FALSE,"1.5";#N/A,#N/A,FALSE,"1.6";#N/A,#N/A,FALSE,"SOD";#N/A,#N/A,FALSE,"CF"}</definedName>
    <definedName name="annex" localSheetId="18" hidden="1">{#N/A,#N/A,FALSE,"1.1";#N/A,#N/A,FALSE,"1.1a";#N/A,#N/A,FALSE,"1.1b";#N/A,#N/A,FALSE,"1.1c";#N/A,#N/A,FALSE,"1.1e";#N/A,#N/A,FALSE,"1.1f";#N/A,#N/A,FALSE,"1.1g";#N/A,#N/A,FALSE,"1.1h_D";#N/A,#N/A,FALSE,"1.1h_T";#N/A,#N/A,FALSE,"1.2";#N/A,#N/A,FALSE,"1.3b";#N/A,#N/A,FALSE,"1.3";#N/A,#N/A,FALSE,"1.4";#N/A,#N/A,FALSE,"1.5";#N/A,#N/A,FALSE,"1.6";#N/A,#N/A,FALSE,"SOD";#N/A,#N/A,FALSE,"CF"}</definedName>
    <definedName name="annex" localSheetId="19"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22">#REF!</definedName>
    <definedName name="ASSUMPTIONS" localSheetId="23">#REF!</definedName>
    <definedName name="ASSUMPTIONS" localSheetId="24">#REF!</definedName>
    <definedName name="ASSUMPTIONS" localSheetId="25">#REF!</definedName>
    <definedName name="ASSUMPTIONS" localSheetId="26">#REF!</definedName>
    <definedName name="ASSUMPTIONS" localSheetId="27">#REF!</definedName>
    <definedName name="ASSUMPTIONS" localSheetId="28">#REF!</definedName>
    <definedName name="ASSUMPTIONS" localSheetId="29">#REF!</definedName>
    <definedName name="ASSUMPTIONS" localSheetId="30">#REF!</definedName>
    <definedName name="ASSUMPTIONS" localSheetId="32">#REF!</definedName>
    <definedName name="ASSUMPTIONS" localSheetId="35">#REF!</definedName>
    <definedName name="ASSUMPTIONS" localSheetId="13">#REF!</definedName>
    <definedName name="ASSUMPTIONS" localSheetId="14">#REF!</definedName>
    <definedName name="ASSUMPTIONS" localSheetId="15">#REF!</definedName>
    <definedName name="ASSUMPTIONS" localSheetId="18">#REF!</definedName>
    <definedName name="ASSUMPTIONS" localSheetId="19">#REF!</definedName>
    <definedName name="ASSUMPTIONS">#REF!</definedName>
    <definedName name="AUX">'[6]Executive Summary -Thermal'!$A$4:$H$95</definedName>
    <definedName name="b" localSheetId="22" hidden="1">{#N/A,#N/A,FALSE,"1.1";#N/A,#N/A,FALSE,"1.1a";#N/A,#N/A,FALSE,"1.1b";#N/A,#N/A,FALSE,"1.1c";#N/A,#N/A,FALSE,"1.1e";#N/A,#N/A,FALSE,"1.1f";#N/A,#N/A,FALSE,"1.1g";#N/A,#N/A,FALSE,"1.1h_D";#N/A,#N/A,FALSE,"1.1h_T";#N/A,#N/A,FALSE,"1.2";#N/A,#N/A,FALSE,"1.3b";#N/A,#N/A,FALSE,"1.3";#N/A,#N/A,FALSE,"1.4";#N/A,#N/A,FALSE,"1.5";#N/A,#N/A,FALSE,"1.6";#N/A,#N/A,FALSE,"SOD";#N/A,#N/A,FALSE,"CF"}</definedName>
    <definedName name="b" localSheetId="23" hidden="1">{#N/A,#N/A,FALSE,"1.1";#N/A,#N/A,FALSE,"1.1a";#N/A,#N/A,FALSE,"1.1b";#N/A,#N/A,FALSE,"1.1c";#N/A,#N/A,FALSE,"1.1e";#N/A,#N/A,FALSE,"1.1f";#N/A,#N/A,FALSE,"1.1g";#N/A,#N/A,FALSE,"1.1h_D";#N/A,#N/A,FALSE,"1.1h_T";#N/A,#N/A,FALSE,"1.2";#N/A,#N/A,FALSE,"1.3b";#N/A,#N/A,FALSE,"1.3";#N/A,#N/A,FALSE,"1.4";#N/A,#N/A,FALSE,"1.5";#N/A,#N/A,FALSE,"1.6";#N/A,#N/A,FALSE,"SOD";#N/A,#N/A,FALSE,"CF"}</definedName>
    <definedName name="b" localSheetId="24" hidden="1">{#N/A,#N/A,FALSE,"1.1";#N/A,#N/A,FALSE,"1.1a";#N/A,#N/A,FALSE,"1.1b";#N/A,#N/A,FALSE,"1.1c";#N/A,#N/A,FALSE,"1.1e";#N/A,#N/A,FALSE,"1.1f";#N/A,#N/A,FALSE,"1.1g";#N/A,#N/A,FALSE,"1.1h_D";#N/A,#N/A,FALSE,"1.1h_T";#N/A,#N/A,FALSE,"1.2";#N/A,#N/A,FALSE,"1.3b";#N/A,#N/A,FALSE,"1.3";#N/A,#N/A,FALSE,"1.4";#N/A,#N/A,FALSE,"1.5";#N/A,#N/A,FALSE,"1.6";#N/A,#N/A,FALSE,"SOD";#N/A,#N/A,FALSE,"CF"}</definedName>
    <definedName name="b" localSheetId="25" hidden="1">{#N/A,#N/A,FALSE,"1.1";#N/A,#N/A,FALSE,"1.1a";#N/A,#N/A,FALSE,"1.1b";#N/A,#N/A,FALSE,"1.1c";#N/A,#N/A,FALSE,"1.1e";#N/A,#N/A,FALSE,"1.1f";#N/A,#N/A,FALSE,"1.1g";#N/A,#N/A,FALSE,"1.1h_D";#N/A,#N/A,FALSE,"1.1h_T";#N/A,#N/A,FALSE,"1.2";#N/A,#N/A,FALSE,"1.3b";#N/A,#N/A,FALSE,"1.3";#N/A,#N/A,FALSE,"1.4";#N/A,#N/A,FALSE,"1.5";#N/A,#N/A,FALSE,"1.6";#N/A,#N/A,FALSE,"SOD";#N/A,#N/A,FALSE,"CF"}</definedName>
    <definedName name="b" localSheetId="26" hidden="1">{#N/A,#N/A,FALSE,"1.1";#N/A,#N/A,FALSE,"1.1a";#N/A,#N/A,FALSE,"1.1b";#N/A,#N/A,FALSE,"1.1c";#N/A,#N/A,FALSE,"1.1e";#N/A,#N/A,FALSE,"1.1f";#N/A,#N/A,FALSE,"1.1g";#N/A,#N/A,FALSE,"1.1h_D";#N/A,#N/A,FALSE,"1.1h_T";#N/A,#N/A,FALSE,"1.2";#N/A,#N/A,FALSE,"1.3b";#N/A,#N/A,FALSE,"1.3";#N/A,#N/A,FALSE,"1.4";#N/A,#N/A,FALSE,"1.5";#N/A,#N/A,FALSE,"1.6";#N/A,#N/A,FALSE,"SOD";#N/A,#N/A,FALSE,"CF"}</definedName>
    <definedName name="b" localSheetId="27" hidden="1">{#N/A,#N/A,FALSE,"1.1";#N/A,#N/A,FALSE,"1.1a";#N/A,#N/A,FALSE,"1.1b";#N/A,#N/A,FALSE,"1.1c";#N/A,#N/A,FALSE,"1.1e";#N/A,#N/A,FALSE,"1.1f";#N/A,#N/A,FALSE,"1.1g";#N/A,#N/A,FALSE,"1.1h_D";#N/A,#N/A,FALSE,"1.1h_T";#N/A,#N/A,FALSE,"1.2";#N/A,#N/A,FALSE,"1.3b";#N/A,#N/A,FALSE,"1.3";#N/A,#N/A,FALSE,"1.4";#N/A,#N/A,FALSE,"1.5";#N/A,#N/A,FALSE,"1.6";#N/A,#N/A,FALSE,"SOD";#N/A,#N/A,FALSE,"CF"}</definedName>
    <definedName name="b" localSheetId="28" hidden="1">{#N/A,#N/A,FALSE,"1.1";#N/A,#N/A,FALSE,"1.1a";#N/A,#N/A,FALSE,"1.1b";#N/A,#N/A,FALSE,"1.1c";#N/A,#N/A,FALSE,"1.1e";#N/A,#N/A,FALSE,"1.1f";#N/A,#N/A,FALSE,"1.1g";#N/A,#N/A,FALSE,"1.1h_D";#N/A,#N/A,FALSE,"1.1h_T";#N/A,#N/A,FALSE,"1.2";#N/A,#N/A,FALSE,"1.3b";#N/A,#N/A,FALSE,"1.3";#N/A,#N/A,FALSE,"1.4";#N/A,#N/A,FALSE,"1.5";#N/A,#N/A,FALSE,"1.6";#N/A,#N/A,FALSE,"SOD";#N/A,#N/A,FALSE,"CF"}</definedName>
    <definedName name="b" localSheetId="29" hidden="1">{#N/A,#N/A,FALSE,"1.1";#N/A,#N/A,FALSE,"1.1a";#N/A,#N/A,FALSE,"1.1b";#N/A,#N/A,FALSE,"1.1c";#N/A,#N/A,FALSE,"1.1e";#N/A,#N/A,FALSE,"1.1f";#N/A,#N/A,FALSE,"1.1g";#N/A,#N/A,FALSE,"1.1h_D";#N/A,#N/A,FALSE,"1.1h_T";#N/A,#N/A,FALSE,"1.2";#N/A,#N/A,FALSE,"1.3b";#N/A,#N/A,FALSE,"1.3";#N/A,#N/A,FALSE,"1.4";#N/A,#N/A,FALSE,"1.5";#N/A,#N/A,FALSE,"1.6";#N/A,#N/A,FALSE,"SOD";#N/A,#N/A,FALSE,"CF"}</definedName>
    <definedName name="b" localSheetId="30" hidden="1">{#N/A,#N/A,FALSE,"1.1";#N/A,#N/A,FALSE,"1.1a";#N/A,#N/A,FALSE,"1.1b";#N/A,#N/A,FALSE,"1.1c";#N/A,#N/A,FALSE,"1.1e";#N/A,#N/A,FALSE,"1.1f";#N/A,#N/A,FALSE,"1.1g";#N/A,#N/A,FALSE,"1.1h_D";#N/A,#N/A,FALSE,"1.1h_T";#N/A,#N/A,FALSE,"1.2";#N/A,#N/A,FALSE,"1.3b";#N/A,#N/A,FALSE,"1.3";#N/A,#N/A,FALSE,"1.4";#N/A,#N/A,FALSE,"1.5";#N/A,#N/A,FALSE,"1.6";#N/A,#N/A,FALSE,"SOD";#N/A,#N/A,FALSE,"CF"}</definedName>
    <definedName name="b" localSheetId="32" hidden="1">{#N/A,#N/A,FALSE,"1.1";#N/A,#N/A,FALSE,"1.1a";#N/A,#N/A,FALSE,"1.1b";#N/A,#N/A,FALSE,"1.1c";#N/A,#N/A,FALSE,"1.1e";#N/A,#N/A,FALSE,"1.1f";#N/A,#N/A,FALSE,"1.1g";#N/A,#N/A,FALSE,"1.1h_D";#N/A,#N/A,FALSE,"1.1h_T";#N/A,#N/A,FALSE,"1.2";#N/A,#N/A,FALSE,"1.3b";#N/A,#N/A,FALSE,"1.3";#N/A,#N/A,FALSE,"1.4";#N/A,#N/A,FALSE,"1.5";#N/A,#N/A,FALSE,"1.6";#N/A,#N/A,FALSE,"SOD";#N/A,#N/A,FALSE,"CF"}</definedName>
    <definedName name="b" localSheetId="35" hidden="1">{#N/A,#N/A,FALSE,"1.1";#N/A,#N/A,FALSE,"1.1a";#N/A,#N/A,FALSE,"1.1b";#N/A,#N/A,FALSE,"1.1c";#N/A,#N/A,FALSE,"1.1e";#N/A,#N/A,FALSE,"1.1f";#N/A,#N/A,FALSE,"1.1g";#N/A,#N/A,FALSE,"1.1h_D";#N/A,#N/A,FALSE,"1.1h_T";#N/A,#N/A,FALSE,"1.2";#N/A,#N/A,FALSE,"1.3b";#N/A,#N/A,FALSE,"1.3";#N/A,#N/A,FALSE,"1.4";#N/A,#N/A,FALSE,"1.5";#N/A,#N/A,FALSE,"1.6";#N/A,#N/A,FALSE,"SOD";#N/A,#N/A,FALSE,"CF"}</definedName>
    <definedName name="b" localSheetId="13" hidden="1">{#N/A,#N/A,FALSE,"1.1";#N/A,#N/A,FALSE,"1.1a";#N/A,#N/A,FALSE,"1.1b";#N/A,#N/A,FALSE,"1.1c";#N/A,#N/A,FALSE,"1.1e";#N/A,#N/A,FALSE,"1.1f";#N/A,#N/A,FALSE,"1.1g";#N/A,#N/A,FALSE,"1.1h_D";#N/A,#N/A,FALSE,"1.1h_T";#N/A,#N/A,FALSE,"1.2";#N/A,#N/A,FALSE,"1.3b";#N/A,#N/A,FALSE,"1.3";#N/A,#N/A,FALSE,"1.4";#N/A,#N/A,FALSE,"1.5";#N/A,#N/A,FALSE,"1.6";#N/A,#N/A,FALSE,"SOD";#N/A,#N/A,FALSE,"CF"}</definedName>
    <definedName name="b" localSheetId="14" hidden="1">{#N/A,#N/A,FALSE,"1.1";#N/A,#N/A,FALSE,"1.1a";#N/A,#N/A,FALSE,"1.1b";#N/A,#N/A,FALSE,"1.1c";#N/A,#N/A,FALSE,"1.1e";#N/A,#N/A,FALSE,"1.1f";#N/A,#N/A,FALSE,"1.1g";#N/A,#N/A,FALSE,"1.1h_D";#N/A,#N/A,FALSE,"1.1h_T";#N/A,#N/A,FALSE,"1.2";#N/A,#N/A,FALSE,"1.3b";#N/A,#N/A,FALSE,"1.3";#N/A,#N/A,FALSE,"1.4";#N/A,#N/A,FALSE,"1.5";#N/A,#N/A,FALSE,"1.6";#N/A,#N/A,FALSE,"SOD";#N/A,#N/A,FALSE,"CF"}</definedName>
    <definedName name="b" localSheetId="15" hidden="1">{#N/A,#N/A,FALSE,"1.1";#N/A,#N/A,FALSE,"1.1a";#N/A,#N/A,FALSE,"1.1b";#N/A,#N/A,FALSE,"1.1c";#N/A,#N/A,FALSE,"1.1e";#N/A,#N/A,FALSE,"1.1f";#N/A,#N/A,FALSE,"1.1g";#N/A,#N/A,FALSE,"1.1h_D";#N/A,#N/A,FALSE,"1.1h_T";#N/A,#N/A,FALSE,"1.2";#N/A,#N/A,FALSE,"1.3b";#N/A,#N/A,FALSE,"1.3";#N/A,#N/A,FALSE,"1.4";#N/A,#N/A,FALSE,"1.5";#N/A,#N/A,FALSE,"1.6";#N/A,#N/A,FALSE,"SOD";#N/A,#N/A,FALSE,"CF"}</definedName>
    <definedName name="b" localSheetId="18" hidden="1">{#N/A,#N/A,FALSE,"1.1";#N/A,#N/A,FALSE,"1.1a";#N/A,#N/A,FALSE,"1.1b";#N/A,#N/A,FALSE,"1.1c";#N/A,#N/A,FALSE,"1.1e";#N/A,#N/A,FALSE,"1.1f";#N/A,#N/A,FALSE,"1.1g";#N/A,#N/A,FALSE,"1.1h_D";#N/A,#N/A,FALSE,"1.1h_T";#N/A,#N/A,FALSE,"1.2";#N/A,#N/A,FALSE,"1.3b";#N/A,#N/A,FALSE,"1.3";#N/A,#N/A,FALSE,"1.4";#N/A,#N/A,FALSE,"1.5";#N/A,#N/A,FALSE,"1.6";#N/A,#N/A,FALSE,"SOD";#N/A,#N/A,FALSE,"CF"}</definedName>
    <definedName name="b" localSheetId="19"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22">'[12]STN WISE EMR'!#REF!</definedName>
    <definedName name="ba" localSheetId="23">'[12]STN WISE EMR'!#REF!</definedName>
    <definedName name="ba" localSheetId="24">'[12]STN WISE EMR'!#REF!</definedName>
    <definedName name="ba" localSheetId="25">'[12]STN WISE EMR'!#REF!</definedName>
    <definedName name="ba" localSheetId="26">'[12]STN WISE EMR'!#REF!</definedName>
    <definedName name="ba" localSheetId="27">'[12]STN WISE EMR'!#REF!</definedName>
    <definedName name="ba" localSheetId="28">'[12]STN WISE EMR'!#REF!</definedName>
    <definedName name="ba" localSheetId="29">'[12]STN WISE EMR'!#REF!</definedName>
    <definedName name="ba" localSheetId="30">'[12]STN WISE EMR'!#REF!</definedName>
    <definedName name="ba" localSheetId="32">'[12]STN WISE EMR'!#REF!</definedName>
    <definedName name="ba" localSheetId="35">'[12]STN WISE EMR'!#REF!</definedName>
    <definedName name="ba" localSheetId="13">'[12]STN WISE EMR'!#REF!</definedName>
    <definedName name="ba" localSheetId="14">'[12]STN WISE EMR'!#REF!</definedName>
    <definedName name="ba" localSheetId="15">'[12]STN WISE EMR'!#REF!</definedName>
    <definedName name="ba" localSheetId="18">'[12]STN WISE EMR'!#REF!</definedName>
    <definedName name="ba" localSheetId="19">'[12]STN WISE EMR'!#REF!</definedName>
    <definedName name="ba">'[12]STN WISE EMR'!#REF!</definedName>
    <definedName name="barwala" localSheetId="22">'[12]STN WISE EMR'!#REF!</definedName>
    <definedName name="barwala" localSheetId="23">'[12]STN WISE EMR'!#REF!</definedName>
    <definedName name="barwala" localSheetId="24">'[12]STN WISE EMR'!#REF!</definedName>
    <definedName name="barwala" localSheetId="25">'[12]STN WISE EMR'!#REF!</definedName>
    <definedName name="barwala" localSheetId="26">'[12]STN WISE EMR'!#REF!</definedName>
    <definedName name="barwala" localSheetId="27">'[12]STN WISE EMR'!#REF!</definedName>
    <definedName name="barwala" localSheetId="28">'[12]STN WISE EMR'!#REF!</definedName>
    <definedName name="barwala" localSheetId="29">'[12]STN WISE EMR'!#REF!</definedName>
    <definedName name="barwala" localSheetId="30">'[12]STN WISE EMR'!#REF!</definedName>
    <definedName name="barwala" localSheetId="32">'[12]STN WISE EMR'!#REF!</definedName>
    <definedName name="barwala" localSheetId="35">'[12]STN WISE EMR'!#REF!</definedName>
    <definedName name="barwala" localSheetId="13">'[12]STN WISE EMR'!#REF!</definedName>
    <definedName name="barwala" localSheetId="14">'[12]STN WISE EMR'!#REF!</definedName>
    <definedName name="barwala" localSheetId="15">'[12]STN WISE EMR'!#REF!</definedName>
    <definedName name="barwala" localSheetId="18">'[12]STN WISE EMR'!#REF!</definedName>
    <definedName name="barwala" localSheetId="19">'[12]STN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22">'[2]STN WISE EMR'!#REF!</definedName>
    <definedName name="BH" localSheetId="23">'[2]STN WISE EMR'!#REF!</definedName>
    <definedName name="BH" localSheetId="24">'[2]STN WISE EMR'!#REF!</definedName>
    <definedName name="BH" localSheetId="25">'[2]STN WISE EMR'!#REF!</definedName>
    <definedName name="BH" localSheetId="26">'[2]STN WISE EMR'!#REF!</definedName>
    <definedName name="BH" localSheetId="27">'[2]STN WISE EMR'!#REF!</definedName>
    <definedName name="BH" localSheetId="28">'[2]STN WISE EMR'!#REF!</definedName>
    <definedName name="BH" localSheetId="29">'[2]STN WISE EMR'!#REF!</definedName>
    <definedName name="BH" localSheetId="30">'[2]STN WISE EMR'!#REF!</definedName>
    <definedName name="BH" localSheetId="32">'[2]STN WISE EMR'!#REF!</definedName>
    <definedName name="BH" localSheetId="35">'[2]STN WISE EMR'!#REF!</definedName>
    <definedName name="BH" localSheetId="13">'[2]STN WISE EMR'!#REF!</definedName>
    <definedName name="BH" localSheetId="14">'[2]STN WISE EMR'!#REF!</definedName>
    <definedName name="BH" localSheetId="15">'[2]STN WISE EMR'!#REF!</definedName>
    <definedName name="BH" localSheetId="18">'[2]STN WISE EMR'!#REF!</definedName>
    <definedName name="BH" localSheetId="19">'[2]STN WISE EMR'!#REF!</definedName>
    <definedName name="BH">'[2]STN WISE EMR'!#REF!</definedName>
    <definedName name="BRH" localSheetId="22">'[2]STN WISE EMR'!#REF!</definedName>
    <definedName name="BRH" localSheetId="23">'[2]STN WISE EMR'!#REF!</definedName>
    <definedName name="BRH" localSheetId="24">'[2]STN WISE EMR'!#REF!</definedName>
    <definedName name="BRH" localSheetId="25">'[2]STN WISE EMR'!#REF!</definedName>
    <definedName name="BRH" localSheetId="26">'[2]STN WISE EMR'!#REF!</definedName>
    <definedName name="BRH" localSheetId="27">'[2]STN WISE EMR'!#REF!</definedName>
    <definedName name="BRH" localSheetId="28">'[2]STN WISE EMR'!#REF!</definedName>
    <definedName name="BRH" localSheetId="29">'[2]STN WISE EMR'!#REF!</definedName>
    <definedName name="BRH" localSheetId="30">'[2]STN WISE EMR'!#REF!</definedName>
    <definedName name="BRH" localSheetId="32">'[2]STN WISE EMR'!#REF!</definedName>
    <definedName name="BRH" localSheetId="35">'[2]STN WISE EMR'!#REF!</definedName>
    <definedName name="BRH" localSheetId="13">'[2]STN WISE EMR'!#REF!</definedName>
    <definedName name="BRH" localSheetId="14">'[2]STN WISE EMR'!#REF!</definedName>
    <definedName name="BRH" localSheetId="15">'[2]STN WISE EMR'!#REF!</definedName>
    <definedName name="BRH" localSheetId="18">'[2]STN WISE EMR'!#REF!</definedName>
    <definedName name="BRH" localSheetId="19">'[2]STN WISE EMR'!#REF!</definedName>
    <definedName name="BRH">'[2]STN WISE EMR'!#REF!</definedName>
    <definedName name="BUS" localSheetId="22">#REF!</definedName>
    <definedName name="BUS" localSheetId="23">#REF!</definedName>
    <definedName name="BUS" localSheetId="24">#REF!</definedName>
    <definedName name="BUS" localSheetId="25">#REF!</definedName>
    <definedName name="BUS" localSheetId="26">#REF!</definedName>
    <definedName name="BUS" localSheetId="27">#REF!</definedName>
    <definedName name="BUS" localSheetId="28">#REF!</definedName>
    <definedName name="BUS" localSheetId="29">#REF!</definedName>
    <definedName name="BUS" localSheetId="30">#REF!</definedName>
    <definedName name="BUS" localSheetId="32">#REF!</definedName>
    <definedName name="BUS" localSheetId="35">#REF!</definedName>
    <definedName name="BUS" localSheetId="13">#REF!</definedName>
    <definedName name="BUS" localSheetId="14">#REF!</definedName>
    <definedName name="BUS" localSheetId="15">#REF!</definedName>
    <definedName name="BUS" localSheetId="18">#REF!</definedName>
    <definedName name="BUS" localSheetId="19">#REF!</definedName>
    <definedName name="BUS">#REF!</definedName>
    <definedName name="Cap_add_and_loss_assumptions" localSheetId="22">#REF!</definedName>
    <definedName name="Cap_add_and_loss_assumptions" localSheetId="23">#REF!</definedName>
    <definedName name="Cap_add_and_loss_assumptions" localSheetId="24">#REF!</definedName>
    <definedName name="Cap_add_and_loss_assumptions" localSheetId="25">#REF!</definedName>
    <definedName name="Cap_add_and_loss_assumptions" localSheetId="26">#REF!</definedName>
    <definedName name="Cap_add_and_loss_assumptions" localSheetId="27">#REF!</definedName>
    <definedName name="Cap_add_and_loss_assumptions" localSheetId="28">#REF!</definedName>
    <definedName name="Cap_add_and_loss_assumptions" localSheetId="29">#REF!</definedName>
    <definedName name="Cap_add_and_loss_assumptions" localSheetId="30">#REF!</definedName>
    <definedName name="Cap_add_and_loss_assumptions" localSheetId="32">#REF!</definedName>
    <definedName name="Cap_add_and_loss_assumptions" localSheetId="35">#REF!</definedName>
    <definedName name="Cap_add_and_loss_assumptions" localSheetId="13">#REF!</definedName>
    <definedName name="Cap_add_and_loss_assumptions" localSheetId="14">#REF!</definedName>
    <definedName name="Cap_add_and_loss_assumptions" localSheetId="15">#REF!</definedName>
    <definedName name="Cap_add_and_loss_assumptions" localSheetId="18">#REF!</definedName>
    <definedName name="Cap_add_and_loss_assumptions" localSheetId="19">#REF!</definedName>
    <definedName name="Cap_add_and_loss_assumptions">#REF!</definedName>
    <definedName name="cc" localSheetId="22" hidden="1">{#N/A,#N/A,FALSE,"1.1";#N/A,#N/A,FALSE,"1.1a";#N/A,#N/A,FALSE,"1.1b";#N/A,#N/A,FALSE,"1.1c";#N/A,#N/A,FALSE,"1.1e";#N/A,#N/A,FALSE,"1.1f";#N/A,#N/A,FALSE,"1.1g";#N/A,#N/A,FALSE,"1.1h_D";#N/A,#N/A,FALSE,"1.1h_T";#N/A,#N/A,FALSE,"1.2";#N/A,#N/A,FALSE,"1.3b";#N/A,#N/A,FALSE,"1.3";#N/A,#N/A,FALSE,"1.4";#N/A,#N/A,FALSE,"1.5";#N/A,#N/A,FALSE,"1.6";#N/A,#N/A,FALSE,"SOD";#N/A,#N/A,FALSE,"CF"}</definedName>
    <definedName name="cc" localSheetId="23" hidden="1">{#N/A,#N/A,FALSE,"1.1";#N/A,#N/A,FALSE,"1.1a";#N/A,#N/A,FALSE,"1.1b";#N/A,#N/A,FALSE,"1.1c";#N/A,#N/A,FALSE,"1.1e";#N/A,#N/A,FALSE,"1.1f";#N/A,#N/A,FALSE,"1.1g";#N/A,#N/A,FALSE,"1.1h_D";#N/A,#N/A,FALSE,"1.1h_T";#N/A,#N/A,FALSE,"1.2";#N/A,#N/A,FALSE,"1.3b";#N/A,#N/A,FALSE,"1.3";#N/A,#N/A,FALSE,"1.4";#N/A,#N/A,FALSE,"1.5";#N/A,#N/A,FALSE,"1.6";#N/A,#N/A,FALSE,"SOD";#N/A,#N/A,FALSE,"CF"}</definedName>
    <definedName name="cc" localSheetId="24" hidden="1">{#N/A,#N/A,FALSE,"1.1";#N/A,#N/A,FALSE,"1.1a";#N/A,#N/A,FALSE,"1.1b";#N/A,#N/A,FALSE,"1.1c";#N/A,#N/A,FALSE,"1.1e";#N/A,#N/A,FALSE,"1.1f";#N/A,#N/A,FALSE,"1.1g";#N/A,#N/A,FALSE,"1.1h_D";#N/A,#N/A,FALSE,"1.1h_T";#N/A,#N/A,FALSE,"1.2";#N/A,#N/A,FALSE,"1.3b";#N/A,#N/A,FALSE,"1.3";#N/A,#N/A,FALSE,"1.4";#N/A,#N/A,FALSE,"1.5";#N/A,#N/A,FALSE,"1.6";#N/A,#N/A,FALSE,"SOD";#N/A,#N/A,FALSE,"CF"}</definedName>
    <definedName name="cc" localSheetId="25" hidden="1">{#N/A,#N/A,FALSE,"1.1";#N/A,#N/A,FALSE,"1.1a";#N/A,#N/A,FALSE,"1.1b";#N/A,#N/A,FALSE,"1.1c";#N/A,#N/A,FALSE,"1.1e";#N/A,#N/A,FALSE,"1.1f";#N/A,#N/A,FALSE,"1.1g";#N/A,#N/A,FALSE,"1.1h_D";#N/A,#N/A,FALSE,"1.1h_T";#N/A,#N/A,FALSE,"1.2";#N/A,#N/A,FALSE,"1.3b";#N/A,#N/A,FALSE,"1.3";#N/A,#N/A,FALSE,"1.4";#N/A,#N/A,FALSE,"1.5";#N/A,#N/A,FALSE,"1.6";#N/A,#N/A,FALSE,"SOD";#N/A,#N/A,FALSE,"CF"}</definedName>
    <definedName name="cc" localSheetId="26" hidden="1">{#N/A,#N/A,FALSE,"1.1";#N/A,#N/A,FALSE,"1.1a";#N/A,#N/A,FALSE,"1.1b";#N/A,#N/A,FALSE,"1.1c";#N/A,#N/A,FALSE,"1.1e";#N/A,#N/A,FALSE,"1.1f";#N/A,#N/A,FALSE,"1.1g";#N/A,#N/A,FALSE,"1.1h_D";#N/A,#N/A,FALSE,"1.1h_T";#N/A,#N/A,FALSE,"1.2";#N/A,#N/A,FALSE,"1.3b";#N/A,#N/A,FALSE,"1.3";#N/A,#N/A,FALSE,"1.4";#N/A,#N/A,FALSE,"1.5";#N/A,#N/A,FALSE,"1.6";#N/A,#N/A,FALSE,"SOD";#N/A,#N/A,FALSE,"CF"}</definedName>
    <definedName name="cc" localSheetId="27" hidden="1">{#N/A,#N/A,FALSE,"1.1";#N/A,#N/A,FALSE,"1.1a";#N/A,#N/A,FALSE,"1.1b";#N/A,#N/A,FALSE,"1.1c";#N/A,#N/A,FALSE,"1.1e";#N/A,#N/A,FALSE,"1.1f";#N/A,#N/A,FALSE,"1.1g";#N/A,#N/A,FALSE,"1.1h_D";#N/A,#N/A,FALSE,"1.1h_T";#N/A,#N/A,FALSE,"1.2";#N/A,#N/A,FALSE,"1.3b";#N/A,#N/A,FALSE,"1.3";#N/A,#N/A,FALSE,"1.4";#N/A,#N/A,FALSE,"1.5";#N/A,#N/A,FALSE,"1.6";#N/A,#N/A,FALSE,"SOD";#N/A,#N/A,FALSE,"CF"}</definedName>
    <definedName name="cc" localSheetId="28" hidden="1">{#N/A,#N/A,FALSE,"1.1";#N/A,#N/A,FALSE,"1.1a";#N/A,#N/A,FALSE,"1.1b";#N/A,#N/A,FALSE,"1.1c";#N/A,#N/A,FALSE,"1.1e";#N/A,#N/A,FALSE,"1.1f";#N/A,#N/A,FALSE,"1.1g";#N/A,#N/A,FALSE,"1.1h_D";#N/A,#N/A,FALSE,"1.1h_T";#N/A,#N/A,FALSE,"1.2";#N/A,#N/A,FALSE,"1.3b";#N/A,#N/A,FALSE,"1.3";#N/A,#N/A,FALSE,"1.4";#N/A,#N/A,FALSE,"1.5";#N/A,#N/A,FALSE,"1.6";#N/A,#N/A,FALSE,"SOD";#N/A,#N/A,FALSE,"CF"}</definedName>
    <definedName name="cc" localSheetId="29" hidden="1">{#N/A,#N/A,FALSE,"1.1";#N/A,#N/A,FALSE,"1.1a";#N/A,#N/A,FALSE,"1.1b";#N/A,#N/A,FALSE,"1.1c";#N/A,#N/A,FALSE,"1.1e";#N/A,#N/A,FALSE,"1.1f";#N/A,#N/A,FALSE,"1.1g";#N/A,#N/A,FALSE,"1.1h_D";#N/A,#N/A,FALSE,"1.1h_T";#N/A,#N/A,FALSE,"1.2";#N/A,#N/A,FALSE,"1.3b";#N/A,#N/A,FALSE,"1.3";#N/A,#N/A,FALSE,"1.4";#N/A,#N/A,FALSE,"1.5";#N/A,#N/A,FALSE,"1.6";#N/A,#N/A,FALSE,"SOD";#N/A,#N/A,FALSE,"CF"}</definedName>
    <definedName name="cc" localSheetId="30" hidden="1">{#N/A,#N/A,FALSE,"1.1";#N/A,#N/A,FALSE,"1.1a";#N/A,#N/A,FALSE,"1.1b";#N/A,#N/A,FALSE,"1.1c";#N/A,#N/A,FALSE,"1.1e";#N/A,#N/A,FALSE,"1.1f";#N/A,#N/A,FALSE,"1.1g";#N/A,#N/A,FALSE,"1.1h_D";#N/A,#N/A,FALSE,"1.1h_T";#N/A,#N/A,FALSE,"1.2";#N/A,#N/A,FALSE,"1.3b";#N/A,#N/A,FALSE,"1.3";#N/A,#N/A,FALSE,"1.4";#N/A,#N/A,FALSE,"1.5";#N/A,#N/A,FALSE,"1.6";#N/A,#N/A,FALSE,"SOD";#N/A,#N/A,FALSE,"CF"}</definedName>
    <definedName name="cc" localSheetId="32" hidden="1">{#N/A,#N/A,FALSE,"1.1";#N/A,#N/A,FALSE,"1.1a";#N/A,#N/A,FALSE,"1.1b";#N/A,#N/A,FALSE,"1.1c";#N/A,#N/A,FALSE,"1.1e";#N/A,#N/A,FALSE,"1.1f";#N/A,#N/A,FALSE,"1.1g";#N/A,#N/A,FALSE,"1.1h_D";#N/A,#N/A,FALSE,"1.1h_T";#N/A,#N/A,FALSE,"1.2";#N/A,#N/A,FALSE,"1.3b";#N/A,#N/A,FALSE,"1.3";#N/A,#N/A,FALSE,"1.4";#N/A,#N/A,FALSE,"1.5";#N/A,#N/A,FALSE,"1.6";#N/A,#N/A,FALSE,"SOD";#N/A,#N/A,FALSE,"CF"}</definedName>
    <definedName name="cc" localSheetId="35" hidden="1">{#N/A,#N/A,FALSE,"1.1";#N/A,#N/A,FALSE,"1.1a";#N/A,#N/A,FALSE,"1.1b";#N/A,#N/A,FALSE,"1.1c";#N/A,#N/A,FALSE,"1.1e";#N/A,#N/A,FALSE,"1.1f";#N/A,#N/A,FALSE,"1.1g";#N/A,#N/A,FALSE,"1.1h_D";#N/A,#N/A,FALSE,"1.1h_T";#N/A,#N/A,FALSE,"1.2";#N/A,#N/A,FALSE,"1.3b";#N/A,#N/A,FALSE,"1.3";#N/A,#N/A,FALSE,"1.4";#N/A,#N/A,FALSE,"1.5";#N/A,#N/A,FALSE,"1.6";#N/A,#N/A,FALSE,"SOD";#N/A,#N/A,FALSE,"CF"}</definedName>
    <definedName name="cc" localSheetId="13" hidden="1">{#N/A,#N/A,FALSE,"1.1";#N/A,#N/A,FALSE,"1.1a";#N/A,#N/A,FALSE,"1.1b";#N/A,#N/A,FALSE,"1.1c";#N/A,#N/A,FALSE,"1.1e";#N/A,#N/A,FALSE,"1.1f";#N/A,#N/A,FALSE,"1.1g";#N/A,#N/A,FALSE,"1.1h_D";#N/A,#N/A,FALSE,"1.1h_T";#N/A,#N/A,FALSE,"1.2";#N/A,#N/A,FALSE,"1.3b";#N/A,#N/A,FALSE,"1.3";#N/A,#N/A,FALSE,"1.4";#N/A,#N/A,FALSE,"1.5";#N/A,#N/A,FALSE,"1.6";#N/A,#N/A,FALSE,"SOD";#N/A,#N/A,FALSE,"CF"}</definedName>
    <definedName name="cc" localSheetId="14" hidden="1">{#N/A,#N/A,FALSE,"1.1";#N/A,#N/A,FALSE,"1.1a";#N/A,#N/A,FALSE,"1.1b";#N/A,#N/A,FALSE,"1.1c";#N/A,#N/A,FALSE,"1.1e";#N/A,#N/A,FALSE,"1.1f";#N/A,#N/A,FALSE,"1.1g";#N/A,#N/A,FALSE,"1.1h_D";#N/A,#N/A,FALSE,"1.1h_T";#N/A,#N/A,FALSE,"1.2";#N/A,#N/A,FALSE,"1.3b";#N/A,#N/A,FALSE,"1.3";#N/A,#N/A,FALSE,"1.4";#N/A,#N/A,FALSE,"1.5";#N/A,#N/A,FALSE,"1.6";#N/A,#N/A,FALSE,"SOD";#N/A,#N/A,FALSE,"CF"}</definedName>
    <definedName name="cc" localSheetId="15" hidden="1">{#N/A,#N/A,FALSE,"1.1";#N/A,#N/A,FALSE,"1.1a";#N/A,#N/A,FALSE,"1.1b";#N/A,#N/A,FALSE,"1.1c";#N/A,#N/A,FALSE,"1.1e";#N/A,#N/A,FALSE,"1.1f";#N/A,#N/A,FALSE,"1.1g";#N/A,#N/A,FALSE,"1.1h_D";#N/A,#N/A,FALSE,"1.1h_T";#N/A,#N/A,FALSE,"1.2";#N/A,#N/A,FALSE,"1.3b";#N/A,#N/A,FALSE,"1.3";#N/A,#N/A,FALSE,"1.4";#N/A,#N/A,FALSE,"1.5";#N/A,#N/A,FALSE,"1.6";#N/A,#N/A,FALSE,"SOD";#N/A,#N/A,FALSE,"CF"}</definedName>
    <definedName name="cc" localSheetId="18" hidden="1">{#N/A,#N/A,FALSE,"1.1";#N/A,#N/A,FALSE,"1.1a";#N/A,#N/A,FALSE,"1.1b";#N/A,#N/A,FALSE,"1.1c";#N/A,#N/A,FALSE,"1.1e";#N/A,#N/A,FALSE,"1.1f";#N/A,#N/A,FALSE,"1.1g";#N/A,#N/A,FALSE,"1.1h_D";#N/A,#N/A,FALSE,"1.1h_T";#N/A,#N/A,FALSE,"1.2";#N/A,#N/A,FALSE,"1.3b";#N/A,#N/A,FALSE,"1.3";#N/A,#N/A,FALSE,"1.4";#N/A,#N/A,FALSE,"1.5";#N/A,#N/A,FALSE,"1.6";#N/A,#N/A,FALSE,"SOD";#N/A,#N/A,FALSE,"CF"}</definedName>
    <definedName name="cc" localSheetId="19"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22">'[14]C.S.GENERATION'!#REF!</definedName>
    <definedName name="CDGD" localSheetId="23">'[14]C.S.GENERATION'!#REF!</definedName>
    <definedName name="CDGD" localSheetId="24">'[14]C.S.GENERATION'!#REF!</definedName>
    <definedName name="CDGD" localSheetId="25">'[14]C.S.GENERATION'!#REF!</definedName>
    <definedName name="CDGD" localSheetId="26">'[14]C.S.GENERATION'!#REF!</definedName>
    <definedName name="CDGD" localSheetId="27">'[14]C.S.GENERATION'!#REF!</definedName>
    <definedName name="CDGD" localSheetId="28">'[14]C.S.GENERATION'!#REF!</definedName>
    <definedName name="CDGD" localSheetId="29">'[14]C.S.GENERATION'!#REF!</definedName>
    <definedName name="CDGD" localSheetId="30">'[14]C.S.GENERATION'!#REF!</definedName>
    <definedName name="CDGD" localSheetId="32">'[14]C.S.GENERATION'!#REF!</definedName>
    <definedName name="CDGD" localSheetId="35">'[14]C.S.GENERATION'!#REF!</definedName>
    <definedName name="CDGD" localSheetId="13">'[14]C.S.GENERATION'!#REF!</definedName>
    <definedName name="CDGD" localSheetId="14">'[14]C.S.GENERATION'!#REF!</definedName>
    <definedName name="CDGD" localSheetId="15">'[14]C.S.GENERATION'!#REF!</definedName>
    <definedName name="CDGD" localSheetId="18">'[14]C.S.GENERATION'!#REF!</definedName>
    <definedName name="CDGD" localSheetId="19">'[14]C.S.GENERATION'!#REF!</definedName>
    <definedName name="CDGD">'[14]C.S.GENERATION'!#REF!</definedName>
    <definedName name="Census_of_India_2001" localSheetId="22">#REF!</definedName>
    <definedName name="Census_of_India_2001" localSheetId="23">#REF!</definedName>
    <definedName name="Census_of_India_2001" localSheetId="24">#REF!</definedName>
    <definedName name="Census_of_India_2001" localSheetId="25">#REF!</definedName>
    <definedName name="Census_of_India_2001" localSheetId="26">#REF!</definedName>
    <definedName name="Census_of_India_2001" localSheetId="27">#REF!</definedName>
    <definedName name="Census_of_India_2001" localSheetId="28">#REF!</definedName>
    <definedName name="Census_of_India_2001" localSheetId="29">#REF!</definedName>
    <definedName name="Census_of_India_2001" localSheetId="30">#REF!</definedName>
    <definedName name="Census_of_India_2001" localSheetId="32">#REF!</definedName>
    <definedName name="Census_of_India_2001" localSheetId="35">#REF!</definedName>
    <definedName name="Census_of_India_2001" localSheetId="13">#REF!</definedName>
    <definedName name="Census_of_India_2001" localSheetId="14">#REF!</definedName>
    <definedName name="Census_of_India_2001" localSheetId="15">#REF!</definedName>
    <definedName name="Census_of_India_2001" localSheetId="18">#REF!</definedName>
    <definedName name="Census_of_India_2001" localSheetId="19">#REF!</definedName>
    <definedName name="Census_of_India_2001">#REF!</definedName>
    <definedName name="COAL">'[6]Executive Summary -Thermal'!$A$4:$H$96</definedName>
    <definedName name="Consumers" localSheetId="22">#REF!</definedName>
    <definedName name="Consumers" localSheetId="23">#REF!</definedName>
    <definedName name="Consumers" localSheetId="24">#REF!</definedName>
    <definedName name="Consumers" localSheetId="25">#REF!</definedName>
    <definedName name="Consumers" localSheetId="26">#REF!</definedName>
    <definedName name="Consumers" localSheetId="27">#REF!</definedName>
    <definedName name="Consumers" localSheetId="28">#REF!</definedName>
    <definedName name="Consumers" localSheetId="29">#REF!</definedName>
    <definedName name="Consumers" localSheetId="30">#REF!</definedName>
    <definedName name="Consumers" localSheetId="32">#REF!</definedName>
    <definedName name="Consumers" localSheetId="35">#REF!</definedName>
    <definedName name="Consumers" localSheetId="13">#REF!</definedName>
    <definedName name="Consumers" localSheetId="14">#REF!</definedName>
    <definedName name="Consumers" localSheetId="15">#REF!</definedName>
    <definedName name="Consumers" localSheetId="18">#REF!</definedName>
    <definedName name="Consumers" localSheetId="19">#REF!</definedName>
    <definedName name="Consumers">#REF!</definedName>
    <definedName name="CR">[1]DLC!$GS$40:$HM$87</definedName>
    <definedName name="_xlnm.Criteria">[1]DLC!$GS$304:$HF$305</definedName>
    <definedName name="CSMPD" localSheetId="22">'[14]C.S.GENERATION'!#REF!</definedName>
    <definedName name="CSMPD" localSheetId="23">'[14]C.S.GENERATION'!#REF!</definedName>
    <definedName name="CSMPD" localSheetId="24">'[14]C.S.GENERATION'!#REF!</definedName>
    <definedName name="CSMPD" localSheetId="25">'[14]C.S.GENERATION'!#REF!</definedName>
    <definedName name="CSMPD" localSheetId="26">'[14]C.S.GENERATION'!#REF!</definedName>
    <definedName name="CSMPD" localSheetId="27">'[14]C.S.GENERATION'!#REF!</definedName>
    <definedName name="CSMPD" localSheetId="28">'[14]C.S.GENERATION'!#REF!</definedName>
    <definedName name="CSMPD" localSheetId="29">'[14]C.S.GENERATION'!#REF!</definedName>
    <definedName name="CSMPD" localSheetId="30">'[14]C.S.GENERATION'!#REF!</definedName>
    <definedName name="CSMPD" localSheetId="32">'[14]C.S.GENERATION'!#REF!</definedName>
    <definedName name="CSMPD" localSheetId="35">'[14]C.S.GENERATION'!#REF!</definedName>
    <definedName name="CSMPD" localSheetId="13">'[14]C.S.GENERATION'!#REF!</definedName>
    <definedName name="CSMPD" localSheetId="14">'[14]C.S.GENERATION'!#REF!</definedName>
    <definedName name="CSMPD" localSheetId="15">'[14]C.S.GENERATION'!#REF!</definedName>
    <definedName name="CSMPD" localSheetId="18">'[14]C.S.GENERATION'!#REF!</definedName>
    <definedName name="CSMPD" localSheetId="19">'[14]C.S.GENERATION'!#REF!</definedName>
    <definedName name="CSMPD">'[14]C.S.GENERATION'!#REF!</definedName>
    <definedName name="D">#N/A</definedName>
    <definedName name="D_T">'[15]Discom Details'!$F$721</definedName>
    <definedName name="DateTimeStamp" localSheetId="22">#REF!</definedName>
    <definedName name="DateTimeStamp" localSheetId="23">#REF!</definedName>
    <definedName name="DateTimeStamp" localSheetId="24">#REF!</definedName>
    <definedName name="DateTimeStamp" localSheetId="25">#REF!</definedName>
    <definedName name="DateTimeStamp" localSheetId="26">#REF!</definedName>
    <definedName name="DateTimeStamp" localSheetId="27">#REF!</definedName>
    <definedName name="DateTimeStamp" localSheetId="28">#REF!</definedName>
    <definedName name="DateTimeStamp" localSheetId="29">#REF!</definedName>
    <definedName name="DateTimeStamp" localSheetId="30">#REF!</definedName>
    <definedName name="DateTimeStamp" localSheetId="32">#REF!</definedName>
    <definedName name="DateTimeStamp" localSheetId="35">#REF!</definedName>
    <definedName name="DateTimeStamp" localSheetId="13">#REF!</definedName>
    <definedName name="DateTimeStamp" localSheetId="14">#REF!</definedName>
    <definedName name="DateTimeStamp" localSheetId="15">#REF!</definedName>
    <definedName name="DateTimeStamp" localSheetId="18">#REF!</definedName>
    <definedName name="DateTimeStamp" localSheetId="19">#REF!</definedName>
    <definedName name="DateTimeStamp">#REF!</definedName>
    <definedName name="Demographic_data" localSheetId="22">#REF!</definedName>
    <definedName name="Demographic_data" localSheetId="23">#REF!</definedName>
    <definedName name="Demographic_data" localSheetId="24">#REF!</definedName>
    <definedName name="Demographic_data" localSheetId="25">#REF!</definedName>
    <definedName name="Demographic_data" localSheetId="26">#REF!</definedName>
    <definedName name="Demographic_data" localSheetId="27">#REF!</definedName>
    <definedName name="Demographic_data" localSheetId="28">#REF!</definedName>
    <definedName name="Demographic_data" localSheetId="29">#REF!</definedName>
    <definedName name="Demographic_data" localSheetId="30">#REF!</definedName>
    <definedName name="Demographic_data" localSheetId="32">#REF!</definedName>
    <definedName name="Demographic_data" localSheetId="35">#REF!</definedName>
    <definedName name="Demographic_data" localSheetId="13">#REF!</definedName>
    <definedName name="Demographic_data" localSheetId="14">#REF!</definedName>
    <definedName name="Demographic_data" localSheetId="15">#REF!</definedName>
    <definedName name="Demographic_data" localSheetId="18">#REF!</definedName>
    <definedName name="Demographic_data" localSheetId="19">#REF!</definedName>
    <definedName name="Demographic_data">#REF!</definedName>
    <definedName name="Difference">'[13]Sheet2 (2)'!$R$8:$R$12</definedName>
    <definedName name="Discom1F1" localSheetId="22">#REF!</definedName>
    <definedName name="Discom1F1" localSheetId="23">#REF!</definedName>
    <definedName name="Discom1F1" localSheetId="24">#REF!</definedName>
    <definedName name="Discom1F1" localSheetId="25">#REF!</definedName>
    <definedName name="Discom1F1" localSheetId="26">#REF!</definedName>
    <definedName name="Discom1F1" localSheetId="27">#REF!</definedName>
    <definedName name="Discom1F1" localSheetId="28">#REF!</definedName>
    <definedName name="Discom1F1" localSheetId="29">#REF!</definedName>
    <definedName name="Discom1F1" localSheetId="30">#REF!</definedName>
    <definedName name="Discom1F1" localSheetId="32">#REF!</definedName>
    <definedName name="Discom1F1" localSheetId="35">#REF!</definedName>
    <definedName name="Discom1F1" localSheetId="13">#REF!</definedName>
    <definedName name="Discom1F1" localSheetId="14">#REF!</definedName>
    <definedName name="Discom1F1" localSheetId="15">#REF!</definedName>
    <definedName name="Discom1F1" localSheetId="18">#REF!</definedName>
    <definedName name="Discom1F1" localSheetId="19">#REF!</definedName>
    <definedName name="Discom1F1">#REF!</definedName>
    <definedName name="Discom1F2" localSheetId="22">#REF!</definedName>
    <definedName name="Discom1F2" localSheetId="23">#REF!</definedName>
    <definedName name="Discom1F2" localSheetId="24">#REF!</definedName>
    <definedName name="Discom1F2" localSheetId="25">#REF!</definedName>
    <definedName name="Discom1F2" localSheetId="26">#REF!</definedName>
    <definedName name="Discom1F2" localSheetId="27">#REF!</definedName>
    <definedName name="Discom1F2" localSheetId="28">#REF!</definedName>
    <definedName name="Discom1F2" localSheetId="29">#REF!</definedName>
    <definedName name="Discom1F2" localSheetId="30">#REF!</definedName>
    <definedName name="Discom1F2" localSheetId="32">#REF!</definedName>
    <definedName name="Discom1F2" localSheetId="35">#REF!</definedName>
    <definedName name="Discom1F2" localSheetId="13">#REF!</definedName>
    <definedName name="Discom1F2" localSheetId="14">#REF!</definedName>
    <definedName name="Discom1F2" localSheetId="15">#REF!</definedName>
    <definedName name="Discom1F2" localSheetId="18">#REF!</definedName>
    <definedName name="Discom1F2" localSheetId="19">#REF!</definedName>
    <definedName name="Discom1F2">#REF!</definedName>
    <definedName name="Discom1F3" localSheetId="22">#REF!</definedName>
    <definedName name="Discom1F3" localSheetId="23">#REF!</definedName>
    <definedName name="Discom1F3" localSheetId="24">#REF!</definedName>
    <definedName name="Discom1F3" localSheetId="25">#REF!</definedName>
    <definedName name="Discom1F3" localSheetId="26">#REF!</definedName>
    <definedName name="Discom1F3" localSheetId="27">#REF!</definedName>
    <definedName name="Discom1F3" localSheetId="28">#REF!</definedName>
    <definedName name="Discom1F3" localSheetId="29">#REF!</definedName>
    <definedName name="Discom1F3" localSheetId="30">#REF!</definedName>
    <definedName name="Discom1F3" localSheetId="32">#REF!</definedName>
    <definedName name="Discom1F3" localSheetId="35">#REF!</definedName>
    <definedName name="Discom1F3" localSheetId="13">#REF!</definedName>
    <definedName name="Discom1F3" localSheetId="14">#REF!</definedName>
    <definedName name="Discom1F3" localSheetId="15">#REF!</definedName>
    <definedName name="Discom1F3" localSheetId="18">#REF!</definedName>
    <definedName name="Discom1F3" localSheetId="19">#REF!</definedName>
    <definedName name="Discom1F3">#REF!</definedName>
    <definedName name="Discom1F4" localSheetId="22">#REF!</definedName>
    <definedName name="Discom1F4" localSheetId="23">#REF!</definedName>
    <definedName name="Discom1F4" localSheetId="24">#REF!</definedName>
    <definedName name="Discom1F4" localSheetId="25">#REF!</definedName>
    <definedName name="Discom1F4" localSheetId="26">#REF!</definedName>
    <definedName name="Discom1F4" localSheetId="27">#REF!</definedName>
    <definedName name="Discom1F4" localSheetId="28">#REF!</definedName>
    <definedName name="Discom1F4" localSheetId="29">#REF!</definedName>
    <definedName name="Discom1F4" localSheetId="30">#REF!</definedName>
    <definedName name="Discom1F4" localSheetId="32">#REF!</definedName>
    <definedName name="Discom1F4" localSheetId="35">#REF!</definedName>
    <definedName name="Discom1F4" localSheetId="13">#REF!</definedName>
    <definedName name="Discom1F4" localSheetId="14">#REF!</definedName>
    <definedName name="Discom1F4" localSheetId="15">#REF!</definedName>
    <definedName name="Discom1F4" localSheetId="18">#REF!</definedName>
    <definedName name="Discom1F4" localSheetId="19">#REF!</definedName>
    <definedName name="Discom1F4">#REF!</definedName>
    <definedName name="Discom1F6" localSheetId="22">#REF!</definedName>
    <definedName name="Discom1F6" localSheetId="23">#REF!</definedName>
    <definedName name="Discom1F6" localSheetId="24">#REF!</definedName>
    <definedName name="Discom1F6" localSheetId="25">#REF!</definedName>
    <definedName name="Discom1F6" localSheetId="26">#REF!</definedName>
    <definedName name="Discom1F6" localSheetId="27">#REF!</definedName>
    <definedName name="Discom1F6" localSheetId="28">#REF!</definedName>
    <definedName name="Discom1F6" localSheetId="29">#REF!</definedName>
    <definedName name="Discom1F6" localSheetId="30">#REF!</definedName>
    <definedName name="Discom1F6" localSheetId="32">#REF!</definedName>
    <definedName name="Discom1F6" localSheetId="35">#REF!</definedName>
    <definedName name="Discom1F6" localSheetId="13">#REF!</definedName>
    <definedName name="Discom1F6" localSheetId="14">#REF!</definedName>
    <definedName name="Discom1F6" localSheetId="15">#REF!</definedName>
    <definedName name="Discom1F6" localSheetId="18">#REF!</definedName>
    <definedName name="Discom1F6" localSheetId="19">#REF!</definedName>
    <definedName name="Discom1F6">#REF!</definedName>
    <definedName name="Discom2F1" localSheetId="22">#REF!</definedName>
    <definedName name="Discom2F1" localSheetId="23">#REF!</definedName>
    <definedName name="Discom2F1" localSheetId="24">#REF!</definedName>
    <definedName name="Discom2F1" localSheetId="25">#REF!</definedName>
    <definedName name="Discom2F1" localSheetId="26">#REF!</definedName>
    <definedName name="Discom2F1" localSheetId="27">#REF!</definedName>
    <definedName name="Discom2F1" localSheetId="28">#REF!</definedName>
    <definedName name="Discom2F1" localSheetId="29">#REF!</definedName>
    <definedName name="Discom2F1" localSheetId="30">#REF!</definedName>
    <definedName name="Discom2F1" localSheetId="32">#REF!</definedName>
    <definedName name="Discom2F1" localSheetId="35">#REF!</definedName>
    <definedName name="Discom2F1" localSheetId="13">#REF!</definedName>
    <definedName name="Discom2F1" localSheetId="14">#REF!</definedName>
    <definedName name="Discom2F1" localSheetId="15">#REF!</definedName>
    <definedName name="Discom2F1" localSheetId="18">#REF!</definedName>
    <definedName name="Discom2F1" localSheetId="19">#REF!</definedName>
    <definedName name="Discom2F1">#REF!</definedName>
    <definedName name="Discom2F2" localSheetId="22">#REF!</definedName>
    <definedName name="Discom2F2" localSheetId="23">#REF!</definedName>
    <definedName name="Discom2F2" localSheetId="24">#REF!</definedName>
    <definedName name="Discom2F2" localSheetId="25">#REF!</definedName>
    <definedName name="Discom2F2" localSheetId="26">#REF!</definedName>
    <definedName name="Discom2F2" localSheetId="27">#REF!</definedName>
    <definedName name="Discom2F2" localSheetId="28">#REF!</definedName>
    <definedName name="Discom2F2" localSheetId="29">#REF!</definedName>
    <definedName name="Discom2F2" localSheetId="30">#REF!</definedName>
    <definedName name="Discom2F2" localSheetId="32">#REF!</definedName>
    <definedName name="Discom2F2" localSheetId="35">#REF!</definedName>
    <definedName name="Discom2F2" localSheetId="13">#REF!</definedName>
    <definedName name="Discom2F2" localSheetId="14">#REF!</definedName>
    <definedName name="Discom2F2" localSheetId="15">#REF!</definedName>
    <definedName name="Discom2F2" localSheetId="18">#REF!</definedName>
    <definedName name="Discom2F2" localSheetId="19">#REF!</definedName>
    <definedName name="Discom2F2">#REF!</definedName>
    <definedName name="Discom2F3" localSheetId="22">#REF!</definedName>
    <definedName name="Discom2F3" localSheetId="23">#REF!</definedName>
    <definedName name="Discom2F3" localSheetId="24">#REF!</definedName>
    <definedName name="Discom2F3" localSheetId="25">#REF!</definedName>
    <definedName name="Discom2F3" localSheetId="26">#REF!</definedName>
    <definedName name="Discom2F3" localSheetId="27">#REF!</definedName>
    <definedName name="Discom2F3" localSheetId="28">#REF!</definedName>
    <definedName name="Discom2F3" localSheetId="29">#REF!</definedName>
    <definedName name="Discom2F3" localSheetId="30">#REF!</definedName>
    <definedName name="Discom2F3" localSheetId="32">#REF!</definedName>
    <definedName name="Discom2F3" localSheetId="35">#REF!</definedName>
    <definedName name="Discom2F3" localSheetId="13">#REF!</definedName>
    <definedName name="Discom2F3" localSheetId="14">#REF!</definedName>
    <definedName name="Discom2F3" localSheetId="15">#REF!</definedName>
    <definedName name="Discom2F3" localSheetId="18">#REF!</definedName>
    <definedName name="Discom2F3" localSheetId="19">#REF!</definedName>
    <definedName name="Discom2F3">#REF!</definedName>
    <definedName name="Discom2F4" localSheetId="22">#REF!</definedName>
    <definedName name="Discom2F4" localSheetId="23">#REF!</definedName>
    <definedName name="Discom2F4" localSheetId="24">#REF!</definedName>
    <definedName name="Discom2F4" localSheetId="25">#REF!</definedName>
    <definedName name="Discom2F4" localSheetId="26">#REF!</definedName>
    <definedName name="Discom2F4" localSheetId="27">#REF!</definedName>
    <definedName name="Discom2F4" localSheetId="28">#REF!</definedName>
    <definedName name="Discom2F4" localSheetId="29">#REF!</definedName>
    <definedName name="Discom2F4" localSheetId="30">#REF!</definedName>
    <definedName name="Discom2F4" localSheetId="32">#REF!</definedName>
    <definedName name="Discom2F4" localSheetId="35">#REF!</definedName>
    <definedName name="Discom2F4" localSheetId="13">#REF!</definedName>
    <definedName name="Discom2F4" localSheetId="14">#REF!</definedName>
    <definedName name="Discom2F4" localSheetId="15">#REF!</definedName>
    <definedName name="Discom2F4" localSheetId="18">#REF!</definedName>
    <definedName name="Discom2F4" localSheetId="19">#REF!</definedName>
    <definedName name="Discom2F4">#REF!</definedName>
    <definedName name="Discom2F6" localSheetId="22">#REF!</definedName>
    <definedName name="Discom2F6" localSheetId="23">#REF!</definedName>
    <definedName name="Discom2F6" localSheetId="24">#REF!</definedName>
    <definedName name="Discom2F6" localSheetId="25">#REF!</definedName>
    <definedName name="Discom2F6" localSheetId="26">#REF!</definedName>
    <definedName name="Discom2F6" localSheetId="27">#REF!</definedName>
    <definedName name="Discom2F6" localSheetId="28">#REF!</definedName>
    <definedName name="Discom2F6" localSheetId="29">#REF!</definedName>
    <definedName name="Discom2F6" localSheetId="30">#REF!</definedName>
    <definedName name="Discom2F6" localSheetId="32">#REF!</definedName>
    <definedName name="Discom2F6" localSheetId="35">#REF!</definedName>
    <definedName name="Discom2F6" localSheetId="13">#REF!</definedName>
    <definedName name="Discom2F6" localSheetId="14">#REF!</definedName>
    <definedName name="Discom2F6" localSheetId="15">#REF!</definedName>
    <definedName name="Discom2F6" localSheetId="18">#REF!</definedName>
    <definedName name="Discom2F6" localSheetId="19">#REF!</definedName>
    <definedName name="Discom2F6">#REF!</definedName>
    <definedName name="dom" localSheetId="22">#REF!</definedName>
    <definedName name="dom" localSheetId="23">#REF!</definedName>
    <definedName name="dom" localSheetId="24">#REF!</definedName>
    <definedName name="dom" localSheetId="25">#REF!</definedName>
    <definedName name="dom" localSheetId="26">#REF!</definedName>
    <definedName name="dom" localSheetId="27">#REF!</definedName>
    <definedName name="dom" localSheetId="28">#REF!</definedName>
    <definedName name="dom" localSheetId="29">#REF!</definedName>
    <definedName name="dom" localSheetId="30">#REF!</definedName>
    <definedName name="dom" localSheetId="32">#REF!</definedName>
    <definedName name="dom" localSheetId="35">#REF!</definedName>
    <definedName name="dom" localSheetId="13">#REF!</definedName>
    <definedName name="dom" localSheetId="14">#REF!</definedName>
    <definedName name="dom" localSheetId="15">#REF!</definedName>
    <definedName name="dom" localSheetId="18">#REF!</definedName>
    <definedName name="dom" localSheetId="19">#REF!</definedName>
    <definedName name="dom">#REF!</definedName>
    <definedName name="dpc">'[16]dpc cost'!$D$1</definedName>
    <definedName name="DSAD" localSheetId="22" hidden="1">{#N/A,#N/A,FALSE,"2002-03 Form 1.3a";#N/A,#N/A,FALSE,"2003-04 Form 1.3a";#N/A,#N/A,FALSE,"Avai- CY";#N/A,#N/A,FALSE,"Avai- EY";#N/A,#N/A,FALSE,"Demand vs Availability"}</definedName>
    <definedName name="DSAD" localSheetId="23" hidden="1">{#N/A,#N/A,FALSE,"2002-03 Form 1.3a";#N/A,#N/A,FALSE,"2003-04 Form 1.3a";#N/A,#N/A,FALSE,"Avai- CY";#N/A,#N/A,FALSE,"Avai- EY";#N/A,#N/A,FALSE,"Demand vs Availability"}</definedName>
    <definedName name="DSAD" localSheetId="24" hidden="1">{#N/A,#N/A,FALSE,"2002-03 Form 1.3a";#N/A,#N/A,FALSE,"2003-04 Form 1.3a";#N/A,#N/A,FALSE,"Avai- CY";#N/A,#N/A,FALSE,"Avai- EY";#N/A,#N/A,FALSE,"Demand vs Availability"}</definedName>
    <definedName name="DSAD" localSheetId="25" hidden="1">{#N/A,#N/A,FALSE,"2002-03 Form 1.3a";#N/A,#N/A,FALSE,"2003-04 Form 1.3a";#N/A,#N/A,FALSE,"Avai- CY";#N/A,#N/A,FALSE,"Avai- EY";#N/A,#N/A,FALSE,"Demand vs Availability"}</definedName>
    <definedName name="DSAD" localSheetId="26" hidden="1">{#N/A,#N/A,FALSE,"2002-03 Form 1.3a";#N/A,#N/A,FALSE,"2003-04 Form 1.3a";#N/A,#N/A,FALSE,"Avai- CY";#N/A,#N/A,FALSE,"Avai- EY";#N/A,#N/A,FALSE,"Demand vs Availability"}</definedName>
    <definedName name="DSAD" localSheetId="27" hidden="1">{#N/A,#N/A,FALSE,"2002-03 Form 1.3a";#N/A,#N/A,FALSE,"2003-04 Form 1.3a";#N/A,#N/A,FALSE,"Avai- CY";#N/A,#N/A,FALSE,"Avai- EY";#N/A,#N/A,FALSE,"Demand vs Availability"}</definedName>
    <definedName name="DSAD" localSheetId="28" hidden="1">{#N/A,#N/A,FALSE,"2002-03 Form 1.3a";#N/A,#N/A,FALSE,"2003-04 Form 1.3a";#N/A,#N/A,FALSE,"Avai- CY";#N/A,#N/A,FALSE,"Avai- EY";#N/A,#N/A,FALSE,"Demand vs Availability"}</definedName>
    <definedName name="DSAD" localSheetId="29" hidden="1">{#N/A,#N/A,FALSE,"2002-03 Form 1.3a";#N/A,#N/A,FALSE,"2003-04 Form 1.3a";#N/A,#N/A,FALSE,"Avai- CY";#N/A,#N/A,FALSE,"Avai- EY";#N/A,#N/A,FALSE,"Demand vs Availability"}</definedName>
    <definedName name="DSAD" localSheetId="30" hidden="1">{#N/A,#N/A,FALSE,"2002-03 Form 1.3a";#N/A,#N/A,FALSE,"2003-04 Form 1.3a";#N/A,#N/A,FALSE,"Avai- CY";#N/A,#N/A,FALSE,"Avai- EY";#N/A,#N/A,FALSE,"Demand vs Availability"}</definedName>
    <definedName name="DSAD" localSheetId="32" hidden="1">{#N/A,#N/A,FALSE,"2002-03 Form 1.3a";#N/A,#N/A,FALSE,"2003-04 Form 1.3a";#N/A,#N/A,FALSE,"Avai- CY";#N/A,#N/A,FALSE,"Avai- EY";#N/A,#N/A,FALSE,"Demand vs Availability"}</definedName>
    <definedName name="DSAD" localSheetId="35" hidden="1">{#N/A,#N/A,FALSE,"2002-03 Form 1.3a";#N/A,#N/A,FALSE,"2003-04 Form 1.3a";#N/A,#N/A,FALSE,"Avai- CY";#N/A,#N/A,FALSE,"Avai- EY";#N/A,#N/A,FALSE,"Demand vs Availability"}</definedName>
    <definedName name="DSAD" localSheetId="13" hidden="1">{#N/A,#N/A,FALSE,"2002-03 Form 1.3a";#N/A,#N/A,FALSE,"2003-04 Form 1.3a";#N/A,#N/A,FALSE,"Avai- CY";#N/A,#N/A,FALSE,"Avai- EY";#N/A,#N/A,FALSE,"Demand vs Availability"}</definedName>
    <definedName name="DSAD" localSheetId="14" hidden="1">{#N/A,#N/A,FALSE,"2002-03 Form 1.3a";#N/A,#N/A,FALSE,"2003-04 Form 1.3a";#N/A,#N/A,FALSE,"Avai- CY";#N/A,#N/A,FALSE,"Avai- EY";#N/A,#N/A,FALSE,"Demand vs Availability"}</definedName>
    <definedName name="DSAD" localSheetId="15" hidden="1">{#N/A,#N/A,FALSE,"2002-03 Form 1.3a";#N/A,#N/A,FALSE,"2003-04 Form 1.3a";#N/A,#N/A,FALSE,"Avai- CY";#N/A,#N/A,FALSE,"Avai- EY";#N/A,#N/A,FALSE,"Demand vs Availability"}</definedName>
    <definedName name="DSAD" localSheetId="18" hidden="1">{#N/A,#N/A,FALSE,"2002-03 Form 1.3a";#N/A,#N/A,FALSE,"2003-04 Form 1.3a";#N/A,#N/A,FALSE,"Avai- CY";#N/A,#N/A,FALSE,"Avai- EY";#N/A,#N/A,FALSE,"Demand vs Availability"}</definedName>
    <definedName name="DSAD" localSheetId="19"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22">#REF!</definedName>
    <definedName name="E_315MVA_Addl_Page1" localSheetId="23">#REF!</definedName>
    <definedName name="E_315MVA_Addl_Page1" localSheetId="24">#REF!</definedName>
    <definedName name="E_315MVA_Addl_Page1" localSheetId="25">#REF!</definedName>
    <definedName name="E_315MVA_Addl_Page1" localSheetId="26">#REF!</definedName>
    <definedName name="E_315MVA_Addl_Page1" localSheetId="27">#REF!</definedName>
    <definedName name="E_315MVA_Addl_Page1" localSheetId="28">#REF!</definedName>
    <definedName name="E_315MVA_Addl_Page1" localSheetId="29">#REF!</definedName>
    <definedName name="E_315MVA_Addl_Page1" localSheetId="30">#REF!</definedName>
    <definedName name="E_315MVA_Addl_Page1" localSheetId="32">#REF!</definedName>
    <definedName name="E_315MVA_Addl_Page1" localSheetId="35">#REF!</definedName>
    <definedName name="E_315MVA_Addl_Page1" localSheetId="13">#REF!</definedName>
    <definedName name="E_315MVA_Addl_Page1" localSheetId="14">#REF!</definedName>
    <definedName name="E_315MVA_Addl_Page1" localSheetId="15">#REF!</definedName>
    <definedName name="E_315MVA_Addl_Page1" localSheetId="18">#REF!</definedName>
    <definedName name="E_315MVA_Addl_Page1" localSheetId="19">#REF!</definedName>
    <definedName name="E_315MVA_Addl_Page1">#REF!</definedName>
    <definedName name="E_315MVA_Addl_Page2" localSheetId="22">#REF!</definedName>
    <definedName name="E_315MVA_Addl_Page2" localSheetId="23">#REF!</definedName>
    <definedName name="E_315MVA_Addl_Page2" localSheetId="24">#REF!</definedName>
    <definedName name="E_315MVA_Addl_Page2" localSheetId="25">#REF!</definedName>
    <definedName name="E_315MVA_Addl_Page2" localSheetId="26">#REF!</definedName>
    <definedName name="E_315MVA_Addl_Page2" localSheetId="27">#REF!</definedName>
    <definedName name="E_315MVA_Addl_Page2" localSheetId="28">#REF!</definedName>
    <definedName name="E_315MVA_Addl_Page2" localSheetId="29">#REF!</definedName>
    <definedName name="E_315MVA_Addl_Page2" localSheetId="30">#REF!</definedName>
    <definedName name="E_315MVA_Addl_Page2" localSheetId="32">#REF!</definedName>
    <definedName name="E_315MVA_Addl_Page2" localSheetId="35">#REF!</definedName>
    <definedName name="E_315MVA_Addl_Page2" localSheetId="13">#REF!</definedName>
    <definedName name="E_315MVA_Addl_Page2" localSheetId="14">#REF!</definedName>
    <definedName name="E_315MVA_Addl_Page2" localSheetId="15">#REF!</definedName>
    <definedName name="E_315MVA_Addl_Page2" localSheetId="18">#REF!</definedName>
    <definedName name="E_315MVA_Addl_Page2" localSheetId="19">#REF!</definedName>
    <definedName name="E_315MVA_Addl_Page2">#REF!</definedName>
    <definedName name="ED" localSheetId="22">#REF!</definedName>
    <definedName name="ED" localSheetId="23">#REF!</definedName>
    <definedName name="ED" localSheetId="24">#REF!</definedName>
    <definedName name="ED" localSheetId="25">#REF!</definedName>
    <definedName name="ED" localSheetId="26">#REF!</definedName>
    <definedName name="ED" localSheetId="27">#REF!</definedName>
    <definedName name="ED" localSheetId="28">#REF!</definedName>
    <definedName name="ED" localSheetId="29">#REF!</definedName>
    <definedName name="ED" localSheetId="30">#REF!</definedName>
    <definedName name="ED" localSheetId="32">#REF!</definedName>
    <definedName name="ED" localSheetId="35">#REF!</definedName>
    <definedName name="ED" localSheetId="13">#REF!</definedName>
    <definedName name="ED" localSheetId="14">#REF!</definedName>
    <definedName name="ED" localSheetId="15">#REF!</definedName>
    <definedName name="ED" localSheetId="18">#REF!</definedName>
    <definedName name="ED" localSheetId="19">#REF!</definedName>
    <definedName name="ED">#REF!</definedName>
    <definedName name="EHV" localSheetId="22">#REF!</definedName>
    <definedName name="EHV" localSheetId="23">#REF!</definedName>
    <definedName name="EHV" localSheetId="24">#REF!</definedName>
    <definedName name="EHV" localSheetId="25">#REF!</definedName>
    <definedName name="EHV" localSheetId="26">#REF!</definedName>
    <definedName name="EHV" localSheetId="27">#REF!</definedName>
    <definedName name="EHV" localSheetId="28">#REF!</definedName>
    <definedName name="EHV" localSheetId="29">#REF!</definedName>
    <definedName name="EHV" localSheetId="30">#REF!</definedName>
    <definedName name="EHV" localSheetId="32">#REF!</definedName>
    <definedName name="EHV" localSheetId="35">#REF!</definedName>
    <definedName name="EHV" localSheetId="13">#REF!</definedName>
    <definedName name="EHV" localSheetId="14">#REF!</definedName>
    <definedName name="EHV" localSheetId="15">#REF!</definedName>
    <definedName name="EHV" localSheetId="18">#REF!</definedName>
    <definedName name="EHV" localSheetId="19">#REF!</definedName>
    <definedName name="EHV">#REF!</definedName>
    <definedName name="Energy_sales" localSheetId="22">#REF!</definedName>
    <definedName name="Energy_sales" localSheetId="23">#REF!</definedName>
    <definedName name="Energy_sales" localSheetId="24">#REF!</definedName>
    <definedName name="Energy_sales" localSheetId="25">#REF!</definedName>
    <definedName name="Energy_sales" localSheetId="26">#REF!</definedName>
    <definedName name="Energy_sales" localSheetId="27">#REF!</definedName>
    <definedName name="Energy_sales" localSheetId="28">#REF!</definedName>
    <definedName name="Energy_sales" localSheetId="29">#REF!</definedName>
    <definedName name="Energy_sales" localSheetId="30">#REF!</definedName>
    <definedName name="Energy_sales" localSheetId="32">#REF!</definedName>
    <definedName name="Energy_sales" localSheetId="35">#REF!</definedName>
    <definedName name="Energy_sales" localSheetId="13">#REF!</definedName>
    <definedName name="Energy_sales" localSheetId="14">#REF!</definedName>
    <definedName name="Energy_sales" localSheetId="15">#REF!</definedName>
    <definedName name="Energy_sales" localSheetId="18">#REF!</definedName>
    <definedName name="Energy_sales" localSheetId="19">#REF!</definedName>
    <definedName name="Energy_sales">#REF!</definedName>
    <definedName name="Error_Types" localSheetId="22">#REF!</definedName>
    <definedName name="Error_Types" localSheetId="23">#REF!</definedName>
    <definedName name="Error_Types" localSheetId="24">#REF!</definedName>
    <definedName name="Error_Types" localSheetId="25">#REF!</definedName>
    <definedName name="Error_Types" localSheetId="26">#REF!</definedName>
    <definedName name="Error_Types" localSheetId="27">#REF!</definedName>
    <definedName name="Error_Types" localSheetId="28">#REF!</definedName>
    <definedName name="Error_Types" localSheetId="29">#REF!</definedName>
    <definedName name="Error_Types" localSheetId="30">#REF!</definedName>
    <definedName name="Error_Types" localSheetId="32">#REF!</definedName>
    <definedName name="Error_Types" localSheetId="35">#REF!</definedName>
    <definedName name="Error_Types" localSheetId="13">#REF!</definedName>
    <definedName name="Error_Types" localSheetId="14">#REF!</definedName>
    <definedName name="Error_Types" localSheetId="15">#REF!</definedName>
    <definedName name="Error_Types" localSheetId="18">#REF!</definedName>
    <definedName name="Error_Types" localSheetId="19">#REF!</definedName>
    <definedName name="Error_Types">#REF!</definedName>
    <definedName name="_xlnm.Extract">[1]DLC!$GS$307:$HF$322</definedName>
    <definedName name="Fuel_Exp_CY" localSheetId="22">#REF!</definedName>
    <definedName name="Fuel_Exp_CY" localSheetId="23">#REF!</definedName>
    <definedName name="Fuel_Exp_CY" localSheetId="24">#REF!</definedName>
    <definedName name="Fuel_Exp_CY" localSheetId="25">#REF!</definedName>
    <definedName name="Fuel_Exp_CY" localSheetId="26">#REF!</definedName>
    <definedName name="Fuel_Exp_CY" localSheetId="27">#REF!</definedName>
    <definedName name="Fuel_Exp_CY" localSheetId="28">#REF!</definedName>
    <definedName name="Fuel_Exp_CY" localSheetId="29">#REF!</definedName>
    <definedName name="Fuel_Exp_CY" localSheetId="30">#REF!</definedName>
    <definedName name="Fuel_Exp_CY" localSheetId="32">#REF!</definedName>
    <definedName name="Fuel_Exp_CY" localSheetId="35">#REF!</definedName>
    <definedName name="Fuel_Exp_CY" localSheetId="13">#REF!</definedName>
    <definedName name="Fuel_Exp_CY" localSheetId="14">#REF!</definedName>
    <definedName name="Fuel_Exp_CY" localSheetId="15">#REF!</definedName>
    <definedName name="Fuel_Exp_CY" localSheetId="18">#REF!</definedName>
    <definedName name="Fuel_Exp_CY" localSheetId="19">#REF!</definedName>
    <definedName name="Fuel_Exp_CY">#REF!</definedName>
    <definedName name="Fuel_Exp_EY" localSheetId="22">#REF!</definedName>
    <definedName name="Fuel_Exp_EY" localSheetId="23">#REF!</definedName>
    <definedName name="Fuel_Exp_EY" localSheetId="24">#REF!</definedName>
    <definedName name="Fuel_Exp_EY" localSheetId="25">#REF!</definedName>
    <definedName name="Fuel_Exp_EY" localSheetId="26">#REF!</definedName>
    <definedName name="Fuel_Exp_EY" localSheetId="27">#REF!</definedName>
    <definedName name="Fuel_Exp_EY" localSheetId="28">#REF!</definedName>
    <definedName name="Fuel_Exp_EY" localSheetId="29">#REF!</definedName>
    <definedName name="Fuel_Exp_EY" localSheetId="30">#REF!</definedName>
    <definedName name="Fuel_Exp_EY" localSheetId="32">#REF!</definedName>
    <definedName name="Fuel_Exp_EY" localSheetId="35">#REF!</definedName>
    <definedName name="Fuel_Exp_EY" localSheetId="13">#REF!</definedName>
    <definedName name="Fuel_Exp_EY" localSheetId="14">#REF!</definedName>
    <definedName name="Fuel_Exp_EY" localSheetId="15">#REF!</definedName>
    <definedName name="Fuel_Exp_EY" localSheetId="18">#REF!</definedName>
    <definedName name="Fuel_Exp_EY" localSheetId="19">#REF!</definedName>
    <definedName name="Fuel_Exp_EY">#REF!</definedName>
    <definedName name="Fuel_Exp_PY" localSheetId="22">#REF!</definedName>
    <definedName name="Fuel_Exp_PY" localSheetId="23">#REF!</definedName>
    <definedName name="Fuel_Exp_PY" localSheetId="24">#REF!</definedName>
    <definedName name="Fuel_Exp_PY" localSheetId="25">#REF!</definedName>
    <definedName name="Fuel_Exp_PY" localSheetId="26">#REF!</definedName>
    <definedName name="Fuel_Exp_PY" localSheetId="27">#REF!</definedName>
    <definedName name="Fuel_Exp_PY" localSheetId="28">#REF!</definedName>
    <definedName name="Fuel_Exp_PY" localSheetId="29">#REF!</definedName>
    <definedName name="Fuel_Exp_PY" localSheetId="30">#REF!</definedName>
    <definedName name="Fuel_Exp_PY" localSheetId="32">#REF!</definedName>
    <definedName name="Fuel_Exp_PY" localSheetId="35">#REF!</definedName>
    <definedName name="Fuel_Exp_PY" localSheetId="13">#REF!</definedName>
    <definedName name="Fuel_Exp_PY" localSheetId="14">#REF!</definedName>
    <definedName name="Fuel_Exp_PY" localSheetId="15">#REF!</definedName>
    <definedName name="Fuel_Exp_PY" localSheetId="18">#REF!</definedName>
    <definedName name="Fuel_Exp_PY" localSheetId="19">#REF!</definedName>
    <definedName name="Fuel_Exp_PY">#REF!</definedName>
    <definedName name="GENPUF">'[6]Executive Summary -Thermal'!$A$4:$H$161</definedName>
    <definedName name="GH" localSheetId="22">'[2]STN WISE EMR'!#REF!</definedName>
    <definedName name="GH" localSheetId="23">'[2]STN WISE EMR'!#REF!</definedName>
    <definedName name="GH" localSheetId="24">'[2]STN WISE EMR'!#REF!</definedName>
    <definedName name="GH" localSheetId="25">'[2]STN WISE EMR'!#REF!</definedName>
    <definedName name="GH" localSheetId="26">'[2]STN WISE EMR'!#REF!</definedName>
    <definedName name="GH" localSheetId="27">'[2]STN WISE EMR'!#REF!</definedName>
    <definedName name="GH" localSheetId="28">'[2]STN WISE EMR'!#REF!</definedName>
    <definedName name="GH" localSheetId="29">'[2]STN WISE EMR'!#REF!</definedName>
    <definedName name="GH" localSheetId="30">'[2]STN WISE EMR'!#REF!</definedName>
    <definedName name="GH" localSheetId="32">'[2]STN WISE EMR'!#REF!</definedName>
    <definedName name="GH" localSheetId="35">'[2]STN WISE EMR'!#REF!</definedName>
    <definedName name="GH" localSheetId="13">'[2]STN WISE EMR'!#REF!</definedName>
    <definedName name="GH" localSheetId="14">'[2]STN WISE EMR'!#REF!</definedName>
    <definedName name="GH" localSheetId="15">'[2]STN WISE EMR'!#REF!</definedName>
    <definedName name="GH" localSheetId="18">'[2]STN WISE EMR'!#REF!</definedName>
    <definedName name="GH" localSheetId="19">'[2]STN WISE EMR'!#REF!</definedName>
    <definedName name="GH">'[2]STN WISE EMR'!#REF!</definedName>
    <definedName name="HFOHSD">'[6]Executive Summary -Thermal'!$A$4:$H$96</definedName>
    <definedName name="Horizontal_Not_Selected" localSheetId="22">#REF!</definedName>
    <definedName name="Horizontal_Not_Selected" localSheetId="23">#REF!</definedName>
    <definedName name="Horizontal_Not_Selected" localSheetId="24">#REF!</definedName>
    <definedName name="Horizontal_Not_Selected" localSheetId="25">#REF!</definedName>
    <definedName name="Horizontal_Not_Selected" localSheetId="26">#REF!</definedName>
    <definedName name="Horizontal_Not_Selected" localSheetId="27">#REF!</definedName>
    <definedName name="Horizontal_Not_Selected" localSheetId="28">#REF!</definedName>
    <definedName name="Horizontal_Not_Selected" localSheetId="29">#REF!</definedName>
    <definedName name="Horizontal_Not_Selected" localSheetId="30">#REF!</definedName>
    <definedName name="Horizontal_Not_Selected" localSheetId="32">#REF!</definedName>
    <definedName name="Horizontal_Not_Selected" localSheetId="35">#REF!</definedName>
    <definedName name="Horizontal_Not_Selected" localSheetId="13">#REF!</definedName>
    <definedName name="Horizontal_Not_Selected" localSheetId="14">#REF!</definedName>
    <definedName name="Horizontal_Not_Selected" localSheetId="15">#REF!</definedName>
    <definedName name="Horizontal_Not_Selected" localSheetId="18">#REF!</definedName>
    <definedName name="Horizontal_Not_Selected" localSheetId="19">#REF!</definedName>
    <definedName name="Horizontal_Not_Selected">#REF!</definedName>
    <definedName name="HT">[13]Sheet1!$D$90</definedName>
    <definedName name="if" localSheetId="22">'[17]annexture-g1'!#REF!</definedName>
    <definedName name="if" localSheetId="23">'[17]annexture-g1'!#REF!</definedName>
    <definedName name="if" localSheetId="24">'[17]annexture-g1'!#REF!</definedName>
    <definedName name="if" localSheetId="25">'[17]annexture-g1'!#REF!</definedName>
    <definedName name="if" localSheetId="26">'[17]annexture-g1'!#REF!</definedName>
    <definedName name="if" localSheetId="27">'[17]annexture-g1'!#REF!</definedName>
    <definedName name="if" localSheetId="28">'[17]annexture-g1'!#REF!</definedName>
    <definedName name="if" localSheetId="29">'[17]annexture-g1'!#REF!</definedName>
    <definedName name="if" localSheetId="30">'[17]annexture-g1'!#REF!</definedName>
    <definedName name="if" localSheetId="32">'[17]annexture-g1'!#REF!</definedName>
    <definedName name="if" localSheetId="35">'[17]annexture-g1'!#REF!</definedName>
    <definedName name="if" localSheetId="13">'[17]annexture-g1'!#REF!</definedName>
    <definedName name="if" localSheetId="14">'[17]annexture-g1'!#REF!</definedName>
    <definedName name="if" localSheetId="15">'[17]annexture-g1'!#REF!</definedName>
    <definedName name="if" localSheetId="18">'[17]annexture-g1'!#REF!</definedName>
    <definedName name="if" localSheetId="19">'[17]annexture-g1'!#REF!</definedName>
    <definedName name="if">'[17]annexture-g1'!#REF!</definedName>
    <definedName name="IN">[1]DLC!$GS$2:$HF$22</definedName>
    <definedName name="Input">[13]Sheet1!$D$35</definedName>
    <definedName name="Intt_Charge_cY" localSheetId="22">#REF!,#REF!</definedName>
    <definedName name="Intt_Charge_cY" localSheetId="23">#REF!,#REF!</definedName>
    <definedName name="Intt_Charge_cY" localSheetId="24">#REF!,#REF!</definedName>
    <definedName name="Intt_Charge_cY" localSheetId="25">#REF!,#REF!</definedName>
    <definedName name="Intt_Charge_cY" localSheetId="26">#REF!,#REF!</definedName>
    <definedName name="Intt_Charge_cY" localSheetId="27">#REF!,#REF!</definedName>
    <definedName name="Intt_Charge_cY" localSheetId="28">#REF!,#REF!</definedName>
    <definedName name="Intt_Charge_cY" localSheetId="29">#REF!,#REF!</definedName>
    <definedName name="Intt_Charge_cY" localSheetId="30">#REF!,#REF!</definedName>
    <definedName name="Intt_Charge_cY" localSheetId="32">#REF!,#REF!</definedName>
    <definedName name="Intt_Charge_cY" localSheetId="35">#REF!,#REF!</definedName>
    <definedName name="Intt_Charge_cY" localSheetId="13">#REF!,#REF!</definedName>
    <definedName name="Intt_Charge_cY" localSheetId="14">#REF!,#REF!</definedName>
    <definedName name="Intt_Charge_cY" localSheetId="15">#REF!,#REF!</definedName>
    <definedName name="Intt_Charge_cY" localSheetId="18">#REF!,#REF!</definedName>
    <definedName name="Intt_Charge_cY" localSheetId="19">#REF!,#REF!</definedName>
    <definedName name="Intt_Charge_cY">#REF!,#REF!</definedName>
    <definedName name="Intt_Charge_cy_1">'[18]A 3.7'!$H$35,'[18]A 3.7'!$H$44</definedName>
    <definedName name="Intt_Charge_eY" localSheetId="22">#REF!,#REF!</definedName>
    <definedName name="Intt_Charge_eY" localSheetId="23">#REF!,#REF!</definedName>
    <definedName name="Intt_Charge_eY" localSheetId="24">#REF!,#REF!</definedName>
    <definedName name="Intt_Charge_eY" localSheetId="25">#REF!,#REF!</definedName>
    <definedName name="Intt_Charge_eY" localSheetId="26">#REF!,#REF!</definedName>
    <definedName name="Intt_Charge_eY" localSheetId="27">#REF!,#REF!</definedName>
    <definedName name="Intt_Charge_eY" localSheetId="28">#REF!,#REF!</definedName>
    <definedName name="Intt_Charge_eY" localSheetId="29">#REF!,#REF!</definedName>
    <definedName name="Intt_Charge_eY" localSheetId="30">#REF!,#REF!</definedName>
    <definedName name="Intt_Charge_eY" localSheetId="32">#REF!,#REF!</definedName>
    <definedName name="Intt_Charge_eY" localSheetId="35">#REF!,#REF!</definedName>
    <definedName name="Intt_Charge_eY" localSheetId="13">#REF!,#REF!</definedName>
    <definedName name="Intt_Charge_eY" localSheetId="14">#REF!,#REF!</definedName>
    <definedName name="Intt_Charge_eY" localSheetId="15">#REF!,#REF!</definedName>
    <definedName name="Intt_Charge_eY" localSheetId="18">#REF!,#REF!</definedName>
    <definedName name="Intt_Charge_eY" localSheetId="19">#REF!,#REF!</definedName>
    <definedName name="Intt_Charge_eY">#REF!,#REF!</definedName>
    <definedName name="Intt_Charge_ey_1">'[18]A 3.7'!$I$35,'[18]A 3.7'!$I$44</definedName>
    <definedName name="Intt_Charge_PY" localSheetId="22">#REF!,#REF!</definedName>
    <definedName name="Intt_Charge_PY" localSheetId="23">#REF!,#REF!</definedName>
    <definedName name="Intt_Charge_PY" localSheetId="24">#REF!,#REF!</definedName>
    <definedName name="Intt_Charge_PY" localSheetId="25">#REF!,#REF!</definedName>
    <definedName name="Intt_Charge_PY" localSheetId="26">#REF!,#REF!</definedName>
    <definedName name="Intt_Charge_PY" localSheetId="27">#REF!,#REF!</definedName>
    <definedName name="Intt_Charge_PY" localSheetId="28">#REF!,#REF!</definedName>
    <definedName name="Intt_Charge_PY" localSheetId="29">#REF!,#REF!</definedName>
    <definedName name="Intt_Charge_PY" localSheetId="30">#REF!,#REF!</definedName>
    <definedName name="Intt_Charge_PY" localSheetId="32">#REF!,#REF!</definedName>
    <definedName name="Intt_Charge_PY" localSheetId="35">#REF!,#REF!</definedName>
    <definedName name="Intt_Charge_PY" localSheetId="13">#REF!,#REF!</definedName>
    <definedName name="Intt_Charge_PY" localSheetId="14">#REF!,#REF!</definedName>
    <definedName name="Intt_Charge_PY" localSheetId="15">#REF!,#REF!</definedName>
    <definedName name="Intt_Charge_PY" localSheetId="18">#REF!,#REF!</definedName>
    <definedName name="Intt_Charge_PY" localSheetId="19">#REF!,#REF!</definedName>
    <definedName name="Intt_Charge_PY">#REF!,#REF!</definedName>
    <definedName name="Intt_Charge_py_1">'[18]A 3.7'!$G$35,'[18]A 3.7'!$G$44</definedName>
    <definedName name="Investment_Plan" localSheetId="22">#REF!,#REF!</definedName>
    <definedName name="Investment_Plan" localSheetId="23">#REF!,#REF!</definedName>
    <definedName name="Investment_Plan" localSheetId="24">#REF!,#REF!</definedName>
    <definedName name="Investment_Plan" localSheetId="25">#REF!,#REF!</definedName>
    <definedName name="Investment_Plan" localSheetId="26">#REF!,#REF!</definedName>
    <definedName name="Investment_Plan" localSheetId="27">#REF!,#REF!</definedName>
    <definedName name="Investment_Plan" localSheetId="28">#REF!,#REF!</definedName>
    <definedName name="Investment_Plan" localSheetId="29">#REF!,#REF!</definedName>
    <definedName name="Investment_Plan" localSheetId="30">#REF!,#REF!</definedName>
    <definedName name="Investment_Plan" localSheetId="32">#REF!,#REF!</definedName>
    <definedName name="Investment_Plan" localSheetId="35">#REF!,#REF!</definedName>
    <definedName name="Investment_Plan" localSheetId="13">#REF!,#REF!</definedName>
    <definedName name="Investment_Plan" localSheetId="14">#REF!,#REF!</definedName>
    <definedName name="Investment_Plan" localSheetId="15">#REF!,#REF!</definedName>
    <definedName name="Investment_Plan" localSheetId="18">#REF!,#REF!</definedName>
    <definedName name="Investment_Plan" localSheetId="19">#REF!,#REF!</definedName>
    <definedName name="Investment_Plan">#REF!,#REF!</definedName>
    <definedName name="JV10Group_944" localSheetId="22">#REF!</definedName>
    <definedName name="JV10Group_944" localSheetId="23">#REF!</definedName>
    <definedName name="JV10Group_944" localSheetId="24">#REF!</definedName>
    <definedName name="JV10Group_944" localSheetId="25">#REF!</definedName>
    <definedName name="JV10Group_944" localSheetId="26">#REF!</definedName>
    <definedName name="JV10Group_944" localSheetId="27">#REF!</definedName>
    <definedName name="JV10Group_944" localSheetId="28">#REF!</definedName>
    <definedName name="JV10Group_944" localSheetId="29">#REF!</definedName>
    <definedName name="JV10Group_944" localSheetId="30">#REF!</definedName>
    <definedName name="JV10Group_944" localSheetId="32">#REF!</definedName>
    <definedName name="JV10Group_944" localSheetId="35">#REF!</definedName>
    <definedName name="JV10Group_944" localSheetId="13">#REF!</definedName>
    <definedName name="JV10Group_944" localSheetId="14">#REF!</definedName>
    <definedName name="JV10Group_944" localSheetId="15">#REF!</definedName>
    <definedName name="JV10Group_944" localSheetId="18">#REF!</definedName>
    <definedName name="JV10Group_944" localSheetId="19">#REF!</definedName>
    <definedName name="JV10Group_944">#REF!</definedName>
    <definedName name="JV14Group_944" localSheetId="22">#REF!</definedName>
    <definedName name="JV14Group_944" localSheetId="23">#REF!</definedName>
    <definedName name="JV14Group_944" localSheetId="24">#REF!</definedName>
    <definedName name="JV14Group_944" localSheetId="25">#REF!</definedName>
    <definedName name="JV14Group_944" localSheetId="26">#REF!</definedName>
    <definedName name="JV14Group_944" localSheetId="27">#REF!</definedName>
    <definedName name="JV14Group_944" localSheetId="28">#REF!</definedName>
    <definedName name="JV14Group_944" localSheetId="29">#REF!</definedName>
    <definedName name="JV14Group_944" localSheetId="30">#REF!</definedName>
    <definedName name="JV14Group_944" localSheetId="32">#REF!</definedName>
    <definedName name="JV14Group_944" localSheetId="35">#REF!</definedName>
    <definedName name="JV14Group_944" localSheetId="13">#REF!</definedName>
    <definedName name="JV14Group_944" localSheetId="14">#REF!</definedName>
    <definedName name="JV14Group_944" localSheetId="15">#REF!</definedName>
    <definedName name="JV14Group_944" localSheetId="18">#REF!</definedName>
    <definedName name="JV14Group_944" localSheetId="19">#REF!</definedName>
    <definedName name="JV14Group_944">#REF!</definedName>
    <definedName name="K2000_">#N/A</definedName>
    <definedName name="KEII">'[6]Executive Summary -Thermal'!$H$4:$I$31</definedName>
    <definedName name="KEIIU">'[6]Executive Summary -Thermal'!$A$4:$F$31</definedName>
    <definedName name="L1M10" localSheetId="22">#REF!</definedName>
    <definedName name="L1M10" localSheetId="23">#REF!</definedName>
    <definedName name="L1M10" localSheetId="24">#REF!</definedName>
    <definedName name="L1M10" localSheetId="25">#REF!</definedName>
    <definedName name="L1M10" localSheetId="26">#REF!</definedName>
    <definedName name="L1M10" localSheetId="27">#REF!</definedName>
    <definedName name="L1M10" localSheetId="28">#REF!</definedName>
    <definedName name="L1M10" localSheetId="29">#REF!</definedName>
    <definedName name="L1M10" localSheetId="30">#REF!</definedName>
    <definedName name="L1M10" localSheetId="32">#REF!</definedName>
    <definedName name="L1M10" localSheetId="35">#REF!</definedName>
    <definedName name="L1M10" localSheetId="13">#REF!</definedName>
    <definedName name="L1M10" localSheetId="14">#REF!</definedName>
    <definedName name="L1M10" localSheetId="15">#REF!</definedName>
    <definedName name="L1M10" localSheetId="18">#REF!</definedName>
    <definedName name="L1M10" localSheetId="19">#REF!</definedName>
    <definedName name="L1M10">#REF!</definedName>
    <definedName name="L1M2" localSheetId="22">#REF!</definedName>
    <definedName name="L1M2" localSheetId="23">#REF!</definedName>
    <definedName name="L1M2" localSheetId="24">#REF!</definedName>
    <definedName name="L1M2" localSheetId="25">#REF!</definedName>
    <definedName name="L1M2" localSheetId="26">#REF!</definedName>
    <definedName name="L1M2" localSheetId="27">#REF!</definedName>
    <definedName name="L1M2" localSheetId="28">#REF!</definedName>
    <definedName name="L1M2" localSheetId="29">#REF!</definedName>
    <definedName name="L1M2" localSheetId="30">#REF!</definedName>
    <definedName name="L1M2" localSheetId="32">#REF!</definedName>
    <definedName name="L1M2" localSheetId="35">#REF!</definedName>
    <definedName name="L1M2" localSheetId="13">#REF!</definedName>
    <definedName name="L1M2" localSheetId="14">#REF!</definedName>
    <definedName name="L1M2" localSheetId="15">#REF!</definedName>
    <definedName name="L1M2" localSheetId="18">#REF!</definedName>
    <definedName name="L1M2" localSheetId="19">#REF!</definedName>
    <definedName name="L1M2">#REF!</definedName>
    <definedName name="L1M22" localSheetId="22">#REF!</definedName>
    <definedName name="L1M22" localSheetId="23">#REF!</definedName>
    <definedName name="L1M22" localSheetId="24">#REF!</definedName>
    <definedName name="L1M22" localSheetId="25">#REF!</definedName>
    <definedName name="L1M22" localSheetId="26">#REF!</definedName>
    <definedName name="L1M22" localSheetId="27">#REF!</definedName>
    <definedName name="L1M22" localSheetId="28">#REF!</definedName>
    <definedName name="L1M22" localSheetId="29">#REF!</definedName>
    <definedName name="L1M22" localSheetId="30">#REF!</definedName>
    <definedName name="L1M22" localSheetId="32">#REF!</definedName>
    <definedName name="L1M22" localSheetId="35">#REF!</definedName>
    <definedName name="L1M22" localSheetId="13">#REF!</definedName>
    <definedName name="L1M22" localSheetId="14">#REF!</definedName>
    <definedName name="L1M22" localSheetId="15">#REF!</definedName>
    <definedName name="L1M22" localSheetId="18">#REF!</definedName>
    <definedName name="L1M22" localSheetId="19">#REF!</definedName>
    <definedName name="L1M22">#REF!</definedName>
    <definedName name="L1M23" localSheetId="22">#REF!</definedName>
    <definedName name="L1M23" localSheetId="23">#REF!</definedName>
    <definedName name="L1M23" localSheetId="24">#REF!</definedName>
    <definedName name="L1M23" localSheetId="25">#REF!</definedName>
    <definedName name="L1M23" localSheetId="26">#REF!</definedName>
    <definedName name="L1M23" localSheetId="27">#REF!</definedName>
    <definedName name="L1M23" localSheetId="28">#REF!</definedName>
    <definedName name="L1M23" localSheetId="29">#REF!</definedName>
    <definedName name="L1M23" localSheetId="30">#REF!</definedName>
    <definedName name="L1M23" localSheetId="32">#REF!</definedName>
    <definedName name="L1M23" localSheetId="35">#REF!</definedName>
    <definedName name="L1M23" localSheetId="13">#REF!</definedName>
    <definedName name="L1M23" localSheetId="14">#REF!</definedName>
    <definedName name="L1M23" localSheetId="15">#REF!</definedName>
    <definedName name="L1M23" localSheetId="18">#REF!</definedName>
    <definedName name="L1M23" localSheetId="19">#REF!</definedName>
    <definedName name="L1M23">#REF!</definedName>
    <definedName name="L1M24" localSheetId="22">#REF!</definedName>
    <definedName name="L1M24" localSheetId="23">#REF!</definedName>
    <definedName name="L1M24" localSheetId="24">#REF!</definedName>
    <definedName name="L1M24" localSheetId="25">#REF!</definedName>
    <definedName name="L1M24" localSheetId="26">#REF!</definedName>
    <definedName name="L1M24" localSheetId="27">#REF!</definedName>
    <definedName name="L1M24" localSheetId="28">#REF!</definedName>
    <definedName name="L1M24" localSheetId="29">#REF!</definedName>
    <definedName name="L1M24" localSheetId="30">#REF!</definedName>
    <definedName name="L1M24" localSheetId="32">#REF!</definedName>
    <definedName name="L1M24" localSheetId="35">#REF!</definedName>
    <definedName name="L1M24" localSheetId="13">#REF!</definedName>
    <definedName name="L1M24" localSheetId="14">#REF!</definedName>
    <definedName name="L1M24" localSheetId="15">#REF!</definedName>
    <definedName name="L1M24" localSheetId="18">#REF!</definedName>
    <definedName name="L1M24" localSheetId="19">#REF!</definedName>
    <definedName name="L1M24">#REF!</definedName>
    <definedName name="L1M30" localSheetId="22">#REF!</definedName>
    <definedName name="L1M30" localSheetId="23">#REF!</definedName>
    <definedName name="L1M30" localSheetId="24">#REF!</definedName>
    <definedName name="L1M30" localSheetId="25">#REF!</definedName>
    <definedName name="L1M30" localSheetId="26">#REF!</definedName>
    <definedName name="L1M30" localSheetId="27">#REF!</definedName>
    <definedName name="L1M30" localSheetId="28">#REF!</definedName>
    <definedName name="L1M30" localSheetId="29">#REF!</definedName>
    <definedName name="L1M30" localSheetId="30">#REF!</definedName>
    <definedName name="L1M30" localSheetId="32">#REF!</definedName>
    <definedName name="L1M30" localSheetId="35">#REF!</definedName>
    <definedName name="L1M30" localSheetId="13">#REF!</definedName>
    <definedName name="L1M30" localSheetId="14">#REF!</definedName>
    <definedName name="L1M30" localSheetId="15">#REF!</definedName>
    <definedName name="L1M30" localSheetId="18">#REF!</definedName>
    <definedName name="L1M30" localSheetId="19">#REF!</definedName>
    <definedName name="L1M30">#REF!</definedName>
    <definedName name="L1M31" localSheetId="22">#REF!</definedName>
    <definedName name="L1M31" localSheetId="23">#REF!</definedName>
    <definedName name="L1M31" localSheetId="24">#REF!</definedName>
    <definedName name="L1M31" localSheetId="25">#REF!</definedName>
    <definedName name="L1M31" localSheetId="26">#REF!</definedName>
    <definedName name="L1M31" localSheetId="27">#REF!</definedName>
    <definedName name="L1M31" localSheetId="28">#REF!</definedName>
    <definedName name="L1M31" localSheetId="29">#REF!</definedName>
    <definedName name="L1M31" localSheetId="30">#REF!</definedName>
    <definedName name="L1M31" localSheetId="32">#REF!</definedName>
    <definedName name="L1M31" localSheetId="35">#REF!</definedName>
    <definedName name="L1M31" localSheetId="13">#REF!</definedName>
    <definedName name="L1M31" localSheetId="14">#REF!</definedName>
    <definedName name="L1M31" localSheetId="15">#REF!</definedName>
    <definedName name="L1M31" localSheetId="18">#REF!</definedName>
    <definedName name="L1M31" localSheetId="19">#REF!</definedName>
    <definedName name="L1M31">#REF!</definedName>
    <definedName name="L1M32" localSheetId="22">#REF!</definedName>
    <definedName name="L1M32" localSheetId="23">#REF!</definedName>
    <definedName name="L1M32" localSheetId="24">#REF!</definedName>
    <definedName name="L1M32" localSheetId="25">#REF!</definedName>
    <definedName name="L1M32" localSheetId="26">#REF!</definedName>
    <definedName name="L1M32" localSheetId="27">#REF!</definedName>
    <definedName name="L1M32" localSheetId="28">#REF!</definedName>
    <definedName name="L1M32" localSheetId="29">#REF!</definedName>
    <definedName name="L1M32" localSheetId="30">#REF!</definedName>
    <definedName name="L1M32" localSheetId="32">#REF!</definedName>
    <definedName name="L1M32" localSheetId="35">#REF!</definedName>
    <definedName name="L1M32" localSheetId="13">#REF!</definedName>
    <definedName name="L1M32" localSheetId="14">#REF!</definedName>
    <definedName name="L1M32" localSheetId="15">#REF!</definedName>
    <definedName name="L1M32" localSheetId="18">#REF!</definedName>
    <definedName name="L1M32" localSheetId="19">#REF!</definedName>
    <definedName name="L1M32">#REF!</definedName>
    <definedName name="L1M33" localSheetId="22">#REF!</definedName>
    <definedName name="L1M33" localSheetId="23">#REF!</definedName>
    <definedName name="L1M33" localSheetId="24">#REF!</definedName>
    <definedName name="L1M33" localSheetId="25">#REF!</definedName>
    <definedName name="L1M33" localSheetId="26">#REF!</definedName>
    <definedName name="L1M33" localSheetId="27">#REF!</definedName>
    <definedName name="L1M33" localSheetId="28">#REF!</definedName>
    <definedName name="L1M33" localSheetId="29">#REF!</definedName>
    <definedName name="L1M33" localSheetId="30">#REF!</definedName>
    <definedName name="L1M33" localSheetId="32">#REF!</definedName>
    <definedName name="L1M33" localSheetId="35">#REF!</definedName>
    <definedName name="L1M33" localSheetId="13">#REF!</definedName>
    <definedName name="L1M33" localSheetId="14">#REF!</definedName>
    <definedName name="L1M33" localSheetId="15">#REF!</definedName>
    <definedName name="L1M33" localSheetId="18">#REF!</definedName>
    <definedName name="L1M33" localSheetId="19">#REF!</definedName>
    <definedName name="L1M33">#REF!</definedName>
    <definedName name="L1M34" localSheetId="22">#REF!</definedName>
    <definedName name="L1M34" localSheetId="23">#REF!</definedName>
    <definedName name="L1M34" localSheetId="24">#REF!</definedName>
    <definedName name="L1M34" localSheetId="25">#REF!</definedName>
    <definedName name="L1M34" localSheetId="26">#REF!</definedName>
    <definedName name="L1M34" localSheetId="27">#REF!</definedName>
    <definedName name="L1M34" localSheetId="28">#REF!</definedName>
    <definedName name="L1M34" localSheetId="29">#REF!</definedName>
    <definedName name="L1M34" localSheetId="30">#REF!</definedName>
    <definedName name="L1M34" localSheetId="32">#REF!</definedName>
    <definedName name="L1M34" localSheetId="35">#REF!</definedName>
    <definedName name="L1M34" localSheetId="13">#REF!</definedName>
    <definedName name="L1M34" localSheetId="14">#REF!</definedName>
    <definedName name="L1M34" localSheetId="15">#REF!</definedName>
    <definedName name="L1M34" localSheetId="18">#REF!</definedName>
    <definedName name="L1M34" localSheetId="19">#REF!</definedName>
    <definedName name="L1M34">#REF!</definedName>
    <definedName name="L1M37" localSheetId="22">#REF!</definedName>
    <definedName name="L1M37" localSheetId="23">#REF!</definedName>
    <definedName name="L1M37" localSheetId="24">#REF!</definedName>
    <definedName name="L1M37" localSheetId="25">#REF!</definedName>
    <definedName name="L1M37" localSheetId="26">#REF!</definedName>
    <definedName name="L1M37" localSheetId="27">#REF!</definedName>
    <definedName name="L1M37" localSheetId="28">#REF!</definedName>
    <definedName name="L1M37" localSheetId="29">#REF!</definedName>
    <definedName name="L1M37" localSheetId="30">#REF!</definedName>
    <definedName name="L1M37" localSheetId="32">#REF!</definedName>
    <definedName name="L1M37" localSheetId="35">#REF!</definedName>
    <definedName name="L1M37" localSheetId="13">#REF!</definedName>
    <definedName name="L1M37" localSheetId="14">#REF!</definedName>
    <definedName name="L1M37" localSheetId="15">#REF!</definedName>
    <definedName name="L1M37" localSheetId="18">#REF!</definedName>
    <definedName name="L1M37" localSheetId="19">#REF!</definedName>
    <definedName name="L1M37">#REF!</definedName>
    <definedName name="L1M38" localSheetId="22">#REF!</definedName>
    <definedName name="L1M38" localSheetId="23">#REF!</definedName>
    <definedName name="L1M38" localSheetId="24">#REF!</definedName>
    <definedName name="L1M38" localSheetId="25">#REF!</definedName>
    <definedName name="L1M38" localSheetId="26">#REF!</definedName>
    <definedName name="L1M38" localSheetId="27">#REF!</definedName>
    <definedName name="L1M38" localSheetId="28">#REF!</definedName>
    <definedName name="L1M38" localSheetId="29">#REF!</definedName>
    <definedName name="L1M38" localSheetId="30">#REF!</definedName>
    <definedName name="L1M38" localSheetId="32">#REF!</definedName>
    <definedName name="L1M38" localSheetId="35">#REF!</definedName>
    <definedName name="L1M38" localSheetId="13">#REF!</definedName>
    <definedName name="L1M38" localSheetId="14">#REF!</definedName>
    <definedName name="L1M38" localSheetId="15">#REF!</definedName>
    <definedName name="L1M38" localSheetId="18">#REF!</definedName>
    <definedName name="L1M38" localSheetId="19">#REF!</definedName>
    <definedName name="L1M38">#REF!</definedName>
    <definedName name="L1M6" localSheetId="22">#REF!</definedName>
    <definedName name="L1M6" localSheetId="23">#REF!</definedName>
    <definedName name="L1M6" localSheetId="24">#REF!</definedName>
    <definedName name="L1M6" localSheetId="25">#REF!</definedName>
    <definedName name="L1M6" localSheetId="26">#REF!</definedName>
    <definedName name="L1M6" localSheetId="27">#REF!</definedName>
    <definedName name="L1M6" localSheetId="28">#REF!</definedName>
    <definedName name="L1M6" localSheetId="29">#REF!</definedName>
    <definedName name="L1M6" localSheetId="30">#REF!</definedName>
    <definedName name="L1M6" localSheetId="32">#REF!</definedName>
    <definedName name="L1M6" localSheetId="35">#REF!</definedName>
    <definedName name="L1M6" localSheetId="13">#REF!</definedName>
    <definedName name="L1M6" localSheetId="14">#REF!</definedName>
    <definedName name="L1M6" localSheetId="15">#REF!</definedName>
    <definedName name="L1M6" localSheetId="18">#REF!</definedName>
    <definedName name="L1M6" localSheetId="19">#REF!</definedName>
    <definedName name="L1M6">#REF!</definedName>
    <definedName name="L1M8" localSheetId="22">#REF!</definedName>
    <definedName name="L1M8" localSheetId="23">#REF!</definedName>
    <definedName name="L1M8" localSheetId="24">#REF!</definedName>
    <definedName name="L1M8" localSheetId="25">#REF!</definedName>
    <definedName name="L1M8" localSheetId="26">#REF!</definedName>
    <definedName name="L1M8" localSheetId="27">#REF!</definedName>
    <definedName name="L1M8" localSheetId="28">#REF!</definedName>
    <definedName name="L1M8" localSheetId="29">#REF!</definedName>
    <definedName name="L1M8" localSheetId="30">#REF!</definedName>
    <definedName name="L1M8" localSheetId="32">#REF!</definedName>
    <definedName name="L1M8" localSheetId="35">#REF!</definedName>
    <definedName name="L1M8" localSheetId="13">#REF!</definedName>
    <definedName name="L1M8" localSheetId="14">#REF!</definedName>
    <definedName name="L1M8" localSheetId="15">#REF!</definedName>
    <definedName name="L1M8" localSheetId="18">#REF!</definedName>
    <definedName name="L1M8" localSheetId="19">#REF!</definedName>
    <definedName name="L1M8">#REF!</definedName>
    <definedName name="L1M9" localSheetId="22">#REF!</definedName>
    <definedName name="L1M9" localSheetId="23">#REF!</definedName>
    <definedName name="L1M9" localSheetId="24">#REF!</definedName>
    <definedName name="L1M9" localSheetId="25">#REF!</definedName>
    <definedName name="L1M9" localSheetId="26">#REF!</definedName>
    <definedName name="L1M9" localSheetId="27">#REF!</definedName>
    <definedName name="L1M9" localSheetId="28">#REF!</definedName>
    <definedName name="L1M9" localSheetId="29">#REF!</definedName>
    <definedName name="L1M9" localSheetId="30">#REF!</definedName>
    <definedName name="L1M9" localSheetId="32">#REF!</definedName>
    <definedName name="L1M9" localSheetId="35">#REF!</definedName>
    <definedName name="L1M9" localSheetId="13">#REF!</definedName>
    <definedName name="L1M9" localSheetId="14">#REF!</definedName>
    <definedName name="L1M9" localSheetId="15">#REF!</definedName>
    <definedName name="L1M9" localSheetId="18">#REF!</definedName>
    <definedName name="L1M9" localSheetId="19">#REF!</definedName>
    <definedName name="L1M9">#REF!</definedName>
    <definedName name="LEVEL" localSheetId="22">#REF!</definedName>
    <definedName name="LEVEL" localSheetId="23">#REF!</definedName>
    <definedName name="LEVEL" localSheetId="24">#REF!</definedName>
    <definedName name="LEVEL" localSheetId="25">#REF!</definedName>
    <definedName name="LEVEL" localSheetId="26">#REF!</definedName>
    <definedName name="LEVEL" localSheetId="27">#REF!</definedName>
    <definedName name="LEVEL" localSheetId="28">#REF!</definedName>
    <definedName name="LEVEL" localSheetId="29">#REF!</definedName>
    <definedName name="LEVEL" localSheetId="30">#REF!</definedName>
    <definedName name="LEVEL" localSheetId="32">#REF!</definedName>
    <definedName name="LEVEL" localSheetId="35">#REF!</definedName>
    <definedName name="LEVEL" localSheetId="13">#REF!</definedName>
    <definedName name="LEVEL" localSheetId="14">#REF!</definedName>
    <definedName name="LEVEL" localSheetId="15">#REF!</definedName>
    <definedName name="LEVEL" localSheetId="18">#REF!</definedName>
    <definedName name="LEVEL" localSheetId="19">#REF!</definedName>
    <definedName name="LEVEL">#REF!</definedName>
    <definedName name="Live_Integrity" localSheetId="22">[19]Inputs!#REF!</definedName>
    <definedName name="Live_Integrity" localSheetId="23">[19]Inputs!#REF!</definedName>
    <definedName name="Live_Integrity" localSheetId="24">[19]Inputs!#REF!</definedName>
    <definedName name="Live_Integrity" localSheetId="25">[19]Inputs!#REF!</definedName>
    <definedName name="Live_Integrity" localSheetId="26">[19]Inputs!#REF!</definedName>
    <definedName name="Live_Integrity" localSheetId="27">[19]Inputs!#REF!</definedName>
    <definedName name="Live_Integrity" localSheetId="28">[19]Inputs!#REF!</definedName>
    <definedName name="Live_Integrity" localSheetId="29">[19]Inputs!#REF!</definedName>
    <definedName name="Live_Integrity" localSheetId="30">[19]Inputs!#REF!</definedName>
    <definedName name="Live_Integrity" localSheetId="32">[19]Inputs!#REF!</definedName>
    <definedName name="Live_Integrity" localSheetId="35">[19]Inputs!#REF!</definedName>
    <definedName name="Live_Integrity" localSheetId="13">[19]Inputs!#REF!</definedName>
    <definedName name="Live_Integrity" localSheetId="14">[19]Inputs!#REF!</definedName>
    <definedName name="Live_Integrity" localSheetId="15">[19]Inputs!#REF!</definedName>
    <definedName name="Live_Integrity" localSheetId="18">[19]Inputs!#REF!</definedName>
    <definedName name="Live_Integrity" localSheetId="19">[19]Inputs!#REF!</definedName>
    <definedName name="Live_Integrity">[19]Inputs!#REF!</definedName>
    <definedName name="ltind" localSheetId="22">#REF!</definedName>
    <definedName name="ltind" localSheetId="23">#REF!</definedName>
    <definedName name="ltind" localSheetId="24">#REF!</definedName>
    <definedName name="ltind" localSheetId="25">#REF!</definedName>
    <definedName name="ltind" localSheetId="26">#REF!</definedName>
    <definedName name="ltind" localSheetId="27">#REF!</definedName>
    <definedName name="ltind" localSheetId="28">#REF!</definedName>
    <definedName name="ltind" localSheetId="29">#REF!</definedName>
    <definedName name="ltind" localSheetId="30">#REF!</definedName>
    <definedName name="ltind" localSheetId="32">#REF!</definedName>
    <definedName name="ltind" localSheetId="35">#REF!</definedName>
    <definedName name="ltind" localSheetId="13">#REF!</definedName>
    <definedName name="ltind" localSheetId="14">#REF!</definedName>
    <definedName name="ltind" localSheetId="15">#REF!</definedName>
    <definedName name="ltind" localSheetId="18">#REF!</definedName>
    <definedName name="ltind" localSheetId="19">#REF!</definedName>
    <definedName name="ltind">#REF!</definedName>
    <definedName name="Master_Integrity" localSheetId="22">[19]Inputs!#REF!</definedName>
    <definedName name="Master_Integrity" localSheetId="23">[19]Inputs!#REF!</definedName>
    <definedName name="Master_Integrity" localSheetId="24">[19]Inputs!#REF!</definedName>
    <definedName name="Master_Integrity" localSheetId="25">[19]Inputs!#REF!</definedName>
    <definedName name="Master_Integrity" localSheetId="26">[19]Inputs!#REF!</definedName>
    <definedName name="Master_Integrity" localSheetId="27">[19]Inputs!#REF!</definedName>
    <definedName name="Master_Integrity" localSheetId="28">[19]Inputs!#REF!</definedName>
    <definedName name="Master_Integrity" localSheetId="29">[19]Inputs!#REF!</definedName>
    <definedName name="Master_Integrity" localSheetId="30">[19]Inputs!#REF!</definedName>
    <definedName name="Master_Integrity" localSheetId="32">[19]Inputs!#REF!</definedName>
    <definedName name="Master_Integrity" localSheetId="35">[19]Inputs!#REF!</definedName>
    <definedName name="Master_Integrity" localSheetId="13">[19]Inputs!#REF!</definedName>
    <definedName name="Master_Integrity" localSheetId="14">[19]Inputs!#REF!</definedName>
    <definedName name="Master_Integrity" localSheetId="15">[19]Inputs!#REF!</definedName>
    <definedName name="Master_Integrity" localSheetId="18">[19]Inputs!#REF!</definedName>
    <definedName name="Master_Integrity" localSheetId="19">[19]Inputs!#REF!</definedName>
    <definedName name="Master_Integrity">[19]Inputs!#REF!</definedName>
    <definedName name="Master_Signals" localSheetId="22">[19]Inputs!#REF!</definedName>
    <definedName name="Master_Signals" localSheetId="23">[19]Inputs!#REF!</definedName>
    <definedName name="Master_Signals" localSheetId="24">[19]Inputs!#REF!</definedName>
    <definedName name="Master_Signals" localSheetId="25">[19]Inputs!#REF!</definedName>
    <definedName name="Master_Signals" localSheetId="26">[19]Inputs!#REF!</definedName>
    <definedName name="Master_Signals" localSheetId="27">[19]Inputs!#REF!</definedName>
    <definedName name="Master_Signals" localSheetId="28">[19]Inputs!#REF!</definedName>
    <definedName name="Master_Signals" localSheetId="29">[19]Inputs!#REF!</definedName>
    <definedName name="Master_Signals" localSheetId="30">[19]Inputs!#REF!</definedName>
    <definedName name="Master_Signals" localSheetId="32">[19]Inputs!#REF!</definedName>
    <definedName name="Master_Signals" localSheetId="35">[19]Inputs!#REF!</definedName>
    <definedName name="Master_Signals" localSheetId="13">[19]Inputs!#REF!</definedName>
    <definedName name="Master_Signals" localSheetId="14">[19]Inputs!#REF!</definedName>
    <definedName name="Master_Signals" localSheetId="15">[19]Inputs!#REF!</definedName>
    <definedName name="Master_Signals" localSheetId="18">[19]Inputs!#REF!</definedName>
    <definedName name="Master_Signals" localSheetId="19">[19]Inputs!#REF!</definedName>
    <definedName name="Master_Signals">[19]Inputs!#REF!</definedName>
    <definedName name="MEPE">'[6]Executive Summary -Thermal'!$I$4:$EG$36</definedName>
    <definedName name="mill" localSheetId="22">#REF!</definedName>
    <definedName name="mill" localSheetId="23">#REF!</definedName>
    <definedName name="mill" localSheetId="24">#REF!</definedName>
    <definedName name="mill" localSheetId="25">#REF!</definedName>
    <definedName name="mill" localSheetId="26">#REF!</definedName>
    <definedName name="mill" localSheetId="27">#REF!</definedName>
    <definedName name="mill" localSheetId="28">#REF!</definedName>
    <definedName name="mill" localSheetId="29">#REF!</definedName>
    <definedName name="mill" localSheetId="30">#REF!</definedName>
    <definedName name="mill" localSheetId="32">#REF!</definedName>
    <definedName name="mill" localSheetId="35">#REF!</definedName>
    <definedName name="mill" localSheetId="13">#REF!</definedName>
    <definedName name="mill" localSheetId="14">#REF!</definedName>
    <definedName name="mill" localSheetId="15">#REF!</definedName>
    <definedName name="mill" localSheetId="18">#REF!</definedName>
    <definedName name="mill" localSheetId="19">#REF!</definedName>
    <definedName name="mill">#REF!</definedName>
    <definedName name="MOD">'[6]Executive Summary -Thermal'!$A$162:$H$257</definedName>
    <definedName name="MTPI" localSheetId="22">#REF!</definedName>
    <definedName name="MTPI" localSheetId="23">#REF!</definedName>
    <definedName name="MTPI" localSheetId="24">#REF!</definedName>
    <definedName name="MTPI" localSheetId="25">#REF!</definedName>
    <definedName name="MTPI" localSheetId="26">#REF!</definedName>
    <definedName name="MTPI" localSheetId="27">#REF!</definedName>
    <definedName name="MTPI" localSheetId="28">#REF!</definedName>
    <definedName name="MTPI" localSheetId="29">#REF!</definedName>
    <definedName name="MTPI" localSheetId="30">#REF!</definedName>
    <definedName name="MTPI" localSheetId="32">#REF!</definedName>
    <definedName name="MTPI" localSheetId="35">#REF!</definedName>
    <definedName name="MTPI" localSheetId="13">#REF!</definedName>
    <definedName name="MTPI" localSheetId="14">#REF!</definedName>
    <definedName name="MTPI" localSheetId="15">#REF!</definedName>
    <definedName name="MTPI" localSheetId="18">#REF!</definedName>
    <definedName name="MTPI" localSheetId="19">#REF!</definedName>
    <definedName name="MTPI">#REF!</definedName>
    <definedName name="Name_Company">[19]Inputs!$E$140</definedName>
    <definedName name="Name_Model">[19]Inputs!$E$141</definedName>
    <definedName name="Name_Project">[19]Inputs!$E$142</definedName>
    <definedName name="NameBaseCase" localSheetId="22">#REF!</definedName>
    <definedName name="NameBaseCase" localSheetId="23">#REF!</definedName>
    <definedName name="NameBaseCase" localSheetId="24">#REF!</definedName>
    <definedName name="NameBaseCase" localSheetId="25">#REF!</definedName>
    <definedName name="NameBaseCase" localSheetId="26">#REF!</definedName>
    <definedName name="NameBaseCase" localSheetId="27">#REF!</definedName>
    <definedName name="NameBaseCase" localSheetId="28">#REF!</definedName>
    <definedName name="NameBaseCase" localSheetId="29">#REF!</definedName>
    <definedName name="NameBaseCase" localSheetId="30">#REF!</definedName>
    <definedName name="NameBaseCase" localSheetId="32">#REF!</definedName>
    <definedName name="NameBaseCase" localSheetId="35">#REF!</definedName>
    <definedName name="NameBaseCase" localSheetId="13">#REF!</definedName>
    <definedName name="NameBaseCase" localSheetId="14">#REF!</definedName>
    <definedName name="NameBaseCase" localSheetId="15">#REF!</definedName>
    <definedName name="NameBaseCase" localSheetId="18">#REF!</definedName>
    <definedName name="NameBaseCase" localSheetId="19">#REF!</definedName>
    <definedName name="NameBaseCase">#REF!</definedName>
    <definedName name="NonDom" localSheetId="22">#REF!</definedName>
    <definedName name="NonDom" localSheetId="23">#REF!</definedName>
    <definedName name="NonDom" localSheetId="24">#REF!</definedName>
    <definedName name="NonDom" localSheetId="25">#REF!</definedName>
    <definedName name="NonDom" localSheetId="26">#REF!</definedName>
    <definedName name="NonDom" localSheetId="27">#REF!</definedName>
    <definedName name="NonDom" localSheetId="28">#REF!</definedName>
    <definedName name="NonDom" localSheetId="29">#REF!</definedName>
    <definedName name="NonDom" localSheetId="30">#REF!</definedName>
    <definedName name="NonDom" localSheetId="32">#REF!</definedName>
    <definedName name="NonDom" localSheetId="35">#REF!</definedName>
    <definedName name="NonDom" localSheetId="13">#REF!</definedName>
    <definedName name="NonDom" localSheetId="14">#REF!</definedName>
    <definedName name="NonDom" localSheetId="15">#REF!</definedName>
    <definedName name="NonDom" localSheetId="18">#REF!</definedName>
    <definedName name="NonDom" localSheetId="19">#REF!</definedName>
    <definedName name="NonDom">#REF!</definedName>
    <definedName name="Pati" localSheetId="22">#REF!</definedName>
    <definedName name="Pati" localSheetId="23">#REF!</definedName>
    <definedName name="Pati" localSheetId="24">#REF!</definedName>
    <definedName name="Pati" localSheetId="25">#REF!</definedName>
    <definedName name="Pati" localSheetId="26">#REF!</definedName>
    <definedName name="Pati" localSheetId="27">#REF!</definedName>
    <definedName name="Pati" localSheetId="28">#REF!</definedName>
    <definedName name="Pati" localSheetId="29">#REF!</definedName>
    <definedName name="Pati" localSheetId="30">#REF!</definedName>
    <definedName name="Pati" localSheetId="32">#REF!</definedName>
    <definedName name="Pati" localSheetId="35">#REF!</definedName>
    <definedName name="Pati" localSheetId="13">#REF!</definedName>
    <definedName name="Pati" localSheetId="14">#REF!</definedName>
    <definedName name="Pati" localSheetId="15">#REF!</definedName>
    <definedName name="Pati" localSheetId="18">#REF!</definedName>
    <definedName name="Pati" localSheetId="19">#REF!</definedName>
    <definedName name="Pati">#REF!</definedName>
    <definedName name="Pop_Ratio" localSheetId="22">#REF!</definedName>
    <definedName name="Pop_Ratio" localSheetId="23">#REF!</definedName>
    <definedName name="Pop_Ratio" localSheetId="24">#REF!</definedName>
    <definedName name="Pop_Ratio" localSheetId="25">#REF!</definedName>
    <definedName name="Pop_Ratio" localSheetId="26">#REF!</definedName>
    <definedName name="Pop_Ratio" localSheetId="27">#REF!</definedName>
    <definedName name="Pop_Ratio" localSheetId="28">#REF!</definedName>
    <definedName name="Pop_Ratio" localSheetId="29">#REF!</definedName>
    <definedName name="Pop_Ratio" localSheetId="30">#REF!</definedName>
    <definedName name="Pop_Ratio" localSheetId="32">#REF!</definedName>
    <definedName name="Pop_Ratio" localSheetId="35">#REF!</definedName>
    <definedName name="Pop_Ratio" localSheetId="13">#REF!</definedName>
    <definedName name="Pop_Ratio" localSheetId="14">#REF!</definedName>
    <definedName name="Pop_Ratio" localSheetId="15">#REF!</definedName>
    <definedName name="Pop_Ratio" localSheetId="18">#REF!</definedName>
    <definedName name="Pop_Ratio" localSheetId="19">#REF!</definedName>
    <definedName name="Pop_Ratio">#REF!</definedName>
    <definedName name="_xlnm.Print_Area" localSheetId="1">COMPARATIVE!$A$106:$H$234</definedName>
    <definedName name="_xlnm.Print_Titles" localSheetId="2">'C-1'!$6:$8</definedName>
    <definedName name="_xlnm.Print_Titles" localSheetId="22">'C-10'!$7:$9</definedName>
    <definedName name="_xlnm.Print_Titles" localSheetId="23">'C-11'!$7:$9</definedName>
    <definedName name="_xlnm.Print_Titles" localSheetId="24">'C-12'!$7:$8</definedName>
    <definedName name="_xlnm.Print_Titles" localSheetId="25">'C-13'!$6:$8</definedName>
    <definedName name="_xlnm.Print_Titles" localSheetId="26">'C-14'!$5:$7</definedName>
    <definedName name="_xlnm.Print_Titles" localSheetId="27">'C-15'!$7:$9</definedName>
    <definedName name="_xlnm.Print_Titles" localSheetId="28">'C-17'!$6:$8</definedName>
    <definedName name="_xlnm.Print_Titles" localSheetId="29">'C-18'!$5:$7</definedName>
    <definedName name="_xlnm.Print_Titles" localSheetId="30">'C-19'!$6:$7</definedName>
    <definedName name="_xlnm.Print_Titles" localSheetId="3">'C-2'!$7:$8</definedName>
    <definedName name="_xlnm.Print_Titles" localSheetId="32">'C-21'!$5:$7</definedName>
    <definedName name="_xlnm.Print_Titles" localSheetId="33">'C-22'!$5:$7</definedName>
    <definedName name="_xlnm.Print_Titles" localSheetId="4">'C-3'!$5:$7</definedName>
    <definedName name="_xlnm.Print_Titles" localSheetId="5">'C-3 (A)'!$6:$8</definedName>
    <definedName name="_xlnm.Print_Titles" localSheetId="6">'C-3 (B)'!$6:$9</definedName>
    <definedName name="_xlnm.Print_Titles" localSheetId="7">'C-3 (C)'!$6:$7</definedName>
    <definedName name="_xlnm.Print_Titles" localSheetId="8">'C-3 (D)'!$6:$7</definedName>
    <definedName name="_xlnm.Print_Titles" localSheetId="9">'C-3 (E)'!$6:$7</definedName>
    <definedName name="_xlnm.Print_Titles" localSheetId="10">'C-4'!$6:$8</definedName>
    <definedName name="_xlnm.Print_Titles" localSheetId="11">'C-5'!$7:$9</definedName>
    <definedName name="_xlnm.Print_Titles" localSheetId="12">'C-6'!$6:$7</definedName>
    <definedName name="_xlnm.Print_Titles" localSheetId="13">'C-7(A-1)'!$A:$C,'C-7(A-1)'!$5:$7</definedName>
    <definedName name="_xlnm.Print_Titles" localSheetId="14">'C-7(A-2)'!$A:$C,'C-7(A-2)'!$5:$7</definedName>
    <definedName name="_xlnm.Print_Titles" localSheetId="15">'C-7(B-1)'!$A:$C,'C-7(B-1)'!$6:$8</definedName>
    <definedName name="_xlnm.Print_Titles" localSheetId="18">'C-7(B-2)'!$A:$C,'C-7(B-2)'!$5:$6</definedName>
    <definedName name="_xlnm.Print_Titles" localSheetId="19">'C-8'!$6:$8</definedName>
    <definedName name="_xlnm.Print_Titles" localSheetId="20">'C-9'!$7:$9</definedName>
    <definedName name="_xlnm.Print_Titles" localSheetId="21">'C-9 (A)'!$7:$9</definedName>
    <definedName name="_xlnm.Print_Titles">'[20]Ag LF'!$A$1:$B$65536,'[20]Ag LF'!$A$1:$IV$4</definedName>
    <definedName name="PTPI" localSheetId="22">#REF!</definedName>
    <definedName name="PTPI" localSheetId="23">#REF!</definedName>
    <definedName name="PTPI" localSheetId="24">#REF!</definedName>
    <definedName name="PTPI" localSheetId="25">#REF!</definedName>
    <definedName name="PTPI" localSheetId="26">#REF!</definedName>
    <definedName name="PTPI" localSheetId="27">#REF!</definedName>
    <definedName name="PTPI" localSheetId="28">#REF!</definedName>
    <definedName name="PTPI" localSheetId="29">#REF!</definedName>
    <definedName name="PTPI" localSheetId="30">#REF!</definedName>
    <definedName name="PTPI" localSheetId="32">#REF!</definedName>
    <definedName name="PTPI" localSheetId="35">#REF!</definedName>
    <definedName name="PTPI" localSheetId="13">#REF!</definedName>
    <definedName name="PTPI" localSheetId="14">#REF!</definedName>
    <definedName name="PTPI" localSheetId="15">#REF!</definedName>
    <definedName name="PTPI" localSheetId="18">#REF!</definedName>
    <definedName name="PTPI" localSheetId="19">#REF!</definedName>
    <definedName name="PTPI">#REF!</definedName>
    <definedName name="Pumps_and_Meterisation" localSheetId="22">#REF!</definedName>
    <definedName name="Pumps_and_Meterisation" localSheetId="23">#REF!</definedName>
    <definedName name="Pumps_and_Meterisation" localSheetId="24">#REF!</definedName>
    <definedName name="Pumps_and_Meterisation" localSheetId="25">#REF!</definedName>
    <definedName name="Pumps_and_Meterisation" localSheetId="26">#REF!</definedName>
    <definedName name="Pumps_and_Meterisation" localSheetId="27">#REF!</definedName>
    <definedName name="Pumps_and_Meterisation" localSheetId="28">#REF!</definedName>
    <definedName name="Pumps_and_Meterisation" localSheetId="29">#REF!</definedName>
    <definedName name="Pumps_and_Meterisation" localSheetId="30">#REF!</definedName>
    <definedName name="Pumps_and_Meterisation" localSheetId="32">#REF!</definedName>
    <definedName name="Pumps_and_Meterisation" localSheetId="35">#REF!</definedName>
    <definedName name="Pumps_and_Meterisation" localSheetId="13">#REF!</definedName>
    <definedName name="Pumps_and_Meterisation" localSheetId="14">#REF!</definedName>
    <definedName name="Pumps_and_Meterisation" localSheetId="15">#REF!</definedName>
    <definedName name="Pumps_and_Meterisation" localSheetId="18">#REF!</definedName>
    <definedName name="Pumps_and_Meterisation" localSheetId="19">#REF!</definedName>
    <definedName name="Pumps_and_Meterisation">#REF!</definedName>
    <definedName name="q">'[21]A 3.7'!$I$35,'[21]A 3.7'!$I$44</definedName>
    <definedName name="R_">#N/A</definedName>
    <definedName name="R_15_00_01" localSheetId="22">#REF!</definedName>
    <definedName name="R_15_00_01" localSheetId="23">#REF!</definedName>
    <definedName name="R_15_00_01" localSheetId="24">#REF!</definedName>
    <definedName name="R_15_00_01" localSheetId="25">#REF!</definedName>
    <definedName name="R_15_00_01" localSheetId="26">#REF!</definedName>
    <definedName name="R_15_00_01" localSheetId="27">#REF!</definedName>
    <definedName name="R_15_00_01" localSheetId="28">#REF!</definedName>
    <definedName name="R_15_00_01" localSheetId="29">#REF!</definedName>
    <definedName name="R_15_00_01" localSheetId="30">#REF!</definedName>
    <definedName name="R_15_00_01" localSheetId="32">#REF!</definedName>
    <definedName name="R_15_00_01" localSheetId="35">#REF!</definedName>
    <definedName name="R_15_00_01" localSheetId="13">#REF!</definedName>
    <definedName name="R_15_00_01" localSheetId="14">#REF!</definedName>
    <definedName name="R_15_00_01" localSheetId="15">#REF!</definedName>
    <definedName name="R_15_00_01" localSheetId="18">#REF!</definedName>
    <definedName name="R_15_00_01" localSheetId="19">#REF!</definedName>
    <definedName name="R_15_00_01">#REF!</definedName>
    <definedName name="RH" localSheetId="22">'[2]STN WISE EMR'!#REF!</definedName>
    <definedName name="RH" localSheetId="23">'[2]STN WISE EMR'!#REF!</definedName>
    <definedName name="RH" localSheetId="24">'[2]STN WISE EMR'!#REF!</definedName>
    <definedName name="RH" localSheetId="25">'[2]STN WISE EMR'!#REF!</definedName>
    <definedName name="RH" localSheetId="26">'[2]STN WISE EMR'!#REF!</definedName>
    <definedName name="RH" localSheetId="27">'[2]STN WISE EMR'!#REF!</definedName>
    <definedName name="RH" localSheetId="28">'[2]STN WISE EMR'!#REF!</definedName>
    <definedName name="RH" localSheetId="29">'[2]STN WISE EMR'!#REF!</definedName>
    <definedName name="RH" localSheetId="30">'[2]STN WISE EMR'!#REF!</definedName>
    <definedName name="RH" localSheetId="32">'[2]STN WISE EMR'!#REF!</definedName>
    <definedName name="RH" localSheetId="35">'[2]STN WISE EMR'!#REF!</definedName>
    <definedName name="RH" localSheetId="13">'[2]STN WISE EMR'!#REF!</definedName>
    <definedName name="RH" localSheetId="14">'[2]STN WISE EMR'!#REF!</definedName>
    <definedName name="RH" localSheetId="15">'[2]STN WISE EMR'!#REF!</definedName>
    <definedName name="RH" localSheetId="18">'[2]STN WISE EMR'!#REF!</definedName>
    <definedName name="RH" localSheetId="19">'[2]STN WISE EMR'!#REF!</definedName>
    <definedName name="RH">'[2]STN WISE EMR'!#REF!</definedName>
    <definedName name="SA" localSheetId="2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22">#REF!</definedName>
    <definedName name="Scenario" localSheetId="23">#REF!</definedName>
    <definedName name="Scenario" localSheetId="24">#REF!</definedName>
    <definedName name="Scenario" localSheetId="25">#REF!</definedName>
    <definedName name="Scenario" localSheetId="26">#REF!</definedName>
    <definedName name="Scenario" localSheetId="27">#REF!</definedName>
    <definedName name="Scenario" localSheetId="28">#REF!</definedName>
    <definedName name="Scenario" localSheetId="29">#REF!</definedName>
    <definedName name="Scenario" localSheetId="30">#REF!</definedName>
    <definedName name="Scenario" localSheetId="32">#REF!</definedName>
    <definedName name="Scenario" localSheetId="35">#REF!</definedName>
    <definedName name="Scenario" localSheetId="13">#REF!</definedName>
    <definedName name="Scenario" localSheetId="14">#REF!</definedName>
    <definedName name="Scenario" localSheetId="15">#REF!</definedName>
    <definedName name="Scenario" localSheetId="18">#REF!</definedName>
    <definedName name="Scenario" localSheetId="19">#REF!</definedName>
    <definedName name="Scenario">#REF!</definedName>
    <definedName name="Scenario_Name" localSheetId="22">#REF!</definedName>
    <definedName name="Scenario_Name" localSheetId="23">#REF!</definedName>
    <definedName name="Scenario_Name" localSheetId="24">#REF!</definedName>
    <definedName name="Scenario_Name" localSheetId="25">#REF!</definedName>
    <definedName name="Scenario_Name" localSheetId="26">#REF!</definedName>
    <definedName name="Scenario_Name" localSheetId="27">#REF!</definedName>
    <definedName name="Scenario_Name" localSheetId="28">#REF!</definedName>
    <definedName name="Scenario_Name" localSheetId="29">#REF!</definedName>
    <definedName name="Scenario_Name" localSheetId="30">#REF!</definedName>
    <definedName name="Scenario_Name" localSheetId="32">#REF!</definedName>
    <definedName name="Scenario_Name" localSheetId="35">#REF!</definedName>
    <definedName name="Scenario_Name" localSheetId="13">#REF!</definedName>
    <definedName name="Scenario_Name" localSheetId="14">#REF!</definedName>
    <definedName name="Scenario_Name" localSheetId="15">#REF!</definedName>
    <definedName name="Scenario_Name" localSheetId="18">#REF!</definedName>
    <definedName name="Scenario_Name" localSheetId="19">#REF!</definedName>
    <definedName name="Scenario_Name">#REF!</definedName>
    <definedName name="Scheme" localSheetId="22">#REF!,#REF!</definedName>
    <definedName name="Scheme" localSheetId="23">#REF!,#REF!</definedName>
    <definedName name="Scheme" localSheetId="24">#REF!,#REF!</definedName>
    <definedName name="Scheme" localSheetId="25">#REF!,#REF!</definedName>
    <definedName name="Scheme" localSheetId="26">#REF!,#REF!</definedName>
    <definedName name="Scheme" localSheetId="27">#REF!,#REF!</definedName>
    <definedName name="Scheme" localSheetId="28">#REF!,#REF!</definedName>
    <definedName name="Scheme" localSheetId="29">#REF!,#REF!</definedName>
    <definedName name="Scheme" localSheetId="30">#REF!,#REF!</definedName>
    <definedName name="Scheme" localSheetId="32">#REF!,#REF!</definedName>
    <definedName name="Scheme" localSheetId="35">#REF!,#REF!</definedName>
    <definedName name="Scheme" localSheetId="13">#REF!,#REF!</definedName>
    <definedName name="Scheme" localSheetId="14">#REF!,#REF!</definedName>
    <definedName name="Scheme" localSheetId="15">#REF!,#REF!</definedName>
    <definedName name="Scheme" localSheetId="18">#REF!,#REF!</definedName>
    <definedName name="Scheme" localSheetId="19">#REF!,#REF!</definedName>
    <definedName name="Scheme">#REF!,#REF!</definedName>
    <definedName name="Select_Horizontal" localSheetId="22">#REF!</definedName>
    <definedName name="Select_Horizontal" localSheetId="23">#REF!</definedName>
    <definedName name="Select_Horizontal" localSheetId="24">#REF!</definedName>
    <definedName name="Select_Horizontal" localSheetId="25">#REF!</definedName>
    <definedName name="Select_Horizontal" localSheetId="26">#REF!</definedName>
    <definedName name="Select_Horizontal" localSheetId="27">#REF!</definedName>
    <definedName name="Select_Horizontal" localSheetId="28">#REF!</definedName>
    <definedName name="Select_Horizontal" localSheetId="29">#REF!</definedName>
    <definedName name="Select_Horizontal" localSheetId="30">#REF!</definedName>
    <definedName name="Select_Horizontal" localSheetId="32">#REF!</definedName>
    <definedName name="Select_Horizontal" localSheetId="35">#REF!</definedName>
    <definedName name="Select_Horizontal" localSheetId="13">#REF!</definedName>
    <definedName name="Select_Horizontal" localSheetId="14">#REF!</definedName>
    <definedName name="Select_Horizontal" localSheetId="15">#REF!</definedName>
    <definedName name="Select_Horizontal" localSheetId="18">#REF!</definedName>
    <definedName name="Select_Horizontal" localSheetId="19">#REF!</definedName>
    <definedName name="Select_Horizontal">#REF!</definedName>
    <definedName name="Select_Vertical" localSheetId="22">#REF!</definedName>
    <definedName name="Select_Vertical" localSheetId="23">#REF!</definedName>
    <definedName name="Select_Vertical" localSheetId="24">#REF!</definedName>
    <definedName name="Select_Vertical" localSheetId="25">#REF!</definedName>
    <definedName name="Select_Vertical" localSheetId="26">#REF!</definedName>
    <definedName name="Select_Vertical" localSheetId="27">#REF!</definedName>
    <definedName name="Select_Vertical" localSheetId="28">#REF!</definedName>
    <definedName name="Select_Vertical" localSheetId="29">#REF!</definedName>
    <definedName name="Select_Vertical" localSheetId="30">#REF!</definedName>
    <definedName name="Select_Vertical" localSheetId="32">#REF!</definedName>
    <definedName name="Select_Vertical" localSheetId="35">#REF!</definedName>
    <definedName name="Select_Vertical" localSheetId="13">#REF!</definedName>
    <definedName name="Select_Vertical" localSheetId="14">#REF!</definedName>
    <definedName name="Select_Vertical" localSheetId="15">#REF!</definedName>
    <definedName name="Select_Vertical" localSheetId="18">#REF!</definedName>
    <definedName name="Select_Vertical" localSheetId="19">#REF!</definedName>
    <definedName name="Select_Vertical">#REF!</definedName>
    <definedName name="Sendhwa">'[13]Format-A (S)'!$C$41</definedName>
    <definedName name="Sendhwa_Division.">[13]Sheet1!$C$103</definedName>
    <definedName name="sfdadsfasdf" localSheetId="22" hidden="1">{#N/A,#N/A,FALSE,"1.1";#N/A,#N/A,FALSE,"1.1a";#N/A,#N/A,FALSE,"1.1b";#N/A,#N/A,FALSE,"1.1c";#N/A,#N/A,FALSE,"1.1e";#N/A,#N/A,FALSE,"1.1f";#N/A,#N/A,FALSE,"1.1g";#N/A,#N/A,FALSE,"1.1h_D";#N/A,#N/A,FALSE,"1.1h_T";#N/A,#N/A,FALSE,"1.2";#N/A,#N/A,FALSE,"1.3b";#N/A,#N/A,FALSE,"1.3";#N/A,#N/A,FALSE,"1.4";#N/A,#N/A,FALSE,"1.5";#N/A,#N/A,FALSE,"1.6";#N/A,#N/A,FALSE,"SOD";#N/A,#N/A,FALSE,"CF"}</definedName>
    <definedName name="sfdadsfasdf" localSheetId="23" hidden="1">{#N/A,#N/A,FALSE,"1.1";#N/A,#N/A,FALSE,"1.1a";#N/A,#N/A,FALSE,"1.1b";#N/A,#N/A,FALSE,"1.1c";#N/A,#N/A,FALSE,"1.1e";#N/A,#N/A,FALSE,"1.1f";#N/A,#N/A,FALSE,"1.1g";#N/A,#N/A,FALSE,"1.1h_D";#N/A,#N/A,FALSE,"1.1h_T";#N/A,#N/A,FALSE,"1.2";#N/A,#N/A,FALSE,"1.3b";#N/A,#N/A,FALSE,"1.3";#N/A,#N/A,FALSE,"1.4";#N/A,#N/A,FALSE,"1.5";#N/A,#N/A,FALSE,"1.6";#N/A,#N/A,FALSE,"SOD";#N/A,#N/A,FALSE,"CF"}</definedName>
    <definedName name="sfdadsfasdf" localSheetId="24" hidden="1">{#N/A,#N/A,FALSE,"1.1";#N/A,#N/A,FALSE,"1.1a";#N/A,#N/A,FALSE,"1.1b";#N/A,#N/A,FALSE,"1.1c";#N/A,#N/A,FALSE,"1.1e";#N/A,#N/A,FALSE,"1.1f";#N/A,#N/A,FALSE,"1.1g";#N/A,#N/A,FALSE,"1.1h_D";#N/A,#N/A,FALSE,"1.1h_T";#N/A,#N/A,FALSE,"1.2";#N/A,#N/A,FALSE,"1.3b";#N/A,#N/A,FALSE,"1.3";#N/A,#N/A,FALSE,"1.4";#N/A,#N/A,FALSE,"1.5";#N/A,#N/A,FALSE,"1.6";#N/A,#N/A,FALSE,"SOD";#N/A,#N/A,FALSE,"CF"}</definedName>
    <definedName name="sfdadsfasdf" localSheetId="25" hidden="1">{#N/A,#N/A,FALSE,"1.1";#N/A,#N/A,FALSE,"1.1a";#N/A,#N/A,FALSE,"1.1b";#N/A,#N/A,FALSE,"1.1c";#N/A,#N/A,FALSE,"1.1e";#N/A,#N/A,FALSE,"1.1f";#N/A,#N/A,FALSE,"1.1g";#N/A,#N/A,FALSE,"1.1h_D";#N/A,#N/A,FALSE,"1.1h_T";#N/A,#N/A,FALSE,"1.2";#N/A,#N/A,FALSE,"1.3b";#N/A,#N/A,FALSE,"1.3";#N/A,#N/A,FALSE,"1.4";#N/A,#N/A,FALSE,"1.5";#N/A,#N/A,FALSE,"1.6";#N/A,#N/A,FALSE,"SOD";#N/A,#N/A,FALSE,"CF"}</definedName>
    <definedName name="sfdadsfasdf" localSheetId="26" hidden="1">{#N/A,#N/A,FALSE,"1.1";#N/A,#N/A,FALSE,"1.1a";#N/A,#N/A,FALSE,"1.1b";#N/A,#N/A,FALSE,"1.1c";#N/A,#N/A,FALSE,"1.1e";#N/A,#N/A,FALSE,"1.1f";#N/A,#N/A,FALSE,"1.1g";#N/A,#N/A,FALSE,"1.1h_D";#N/A,#N/A,FALSE,"1.1h_T";#N/A,#N/A,FALSE,"1.2";#N/A,#N/A,FALSE,"1.3b";#N/A,#N/A,FALSE,"1.3";#N/A,#N/A,FALSE,"1.4";#N/A,#N/A,FALSE,"1.5";#N/A,#N/A,FALSE,"1.6";#N/A,#N/A,FALSE,"SOD";#N/A,#N/A,FALSE,"CF"}</definedName>
    <definedName name="sfdadsfasdf" localSheetId="27" hidden="1">{#N/A,#N/A,FALSE,"1.1";#N/A,#N/A,FALSE,"1.1a";#N/A,#N/A,FALSE,"1.1b";#N/A,#N/A,FALSE,"1.1c";#N/A,#N/A,FALSE,"1.1e";#N/A,#N/A,FALSE,"1.1f";#N/A,#N/A,FALSE,"1.1g";#N/A,#N/A,FALSE,"1.1h_D";#N/A,#N/A,FALSE,"1.1h_T";#N/A,#N/A,FALSE,"1.2";#N/A,#N/A,FALSE,"1.3b";#N/A,#N/A,FALSE,"1.3";#N/A,#N/A,FALSE,"1.4";#N/A,#N/A,FALSE,"1.5";#N/A,#N/A,FALSE,"1.6";#N/A,#N/A,FALSE,"SOD";#N/A,#N/A,FALSE,"CF"}</definedName>
    <definedName name="sfdadsfasdf" localSheetId="28" hidden="1">{#N/A,#N/A,FALSE,"1.1";#N/A,#N/A,FALSE,"1.1a";#N/A,#N/A,FALSE,"1.1b";#N/A,#N/A,FALSE,"1.1c";#N/A,#N/A,FALSE,"1.1e";#N/A,#N/A,FALSE,"1.1f";#N/A,#N/A,FALSE,"1.1g";#N/A,#N/A,FALSE,"1.1h_D";#N/A,#N/A,FALSE,"1.1h_T";#N/A,#N/A,FALSE,"1.2";#N/A,#N/A,FALSE,"1.3b";#N/A,#N/A,FALSE,"1.3";#N/A,#N/A,FALSE,"1.4";#N/A,#N/A,FALSE,"1.5";#N/A,#N/A,FALSE,"1.6";#N/A,#N/A,FALSE,"SOD";#N/A,#N/A,FALSE,"CF"}</definedName>
    <definedName name="sfdadsfasdf" localSheetId="29" hidden="1">{#N/A,#N/A,FALSE,"1.1";#N/A,#N/A,FALSE,"1.1a";#N/A,#N/A,FALSE,"1.1b";#N/A,#N/A,FALSE,"1.1c";#N/A,#N/A,FALSE,"1.1e";#N/A,#N/A,FALSE,"1.1f";#N/A,#N/A,FALSE,"1.1g";#N/A,#N/A,FALSE,"1.1h_D";#N/A,#N/A,FALSE,"1.1h_T";#N/A,#N/A,FALSE,"1.2";#N/A,#N/A,FALSE,"1.3b";#N/A,#N/A,FALSE,"1.3";#N/A,#N/A,FALSE,"1.4";#N/A,#N/A,FALSE,"1.5";#N/A,#N/A,FALSE,"1.6";#N/A,#N/A,FALSE,"SOD";#N/A,#N/A,FALSE,"CF"}</definedName>
    <definedName name="sfdadsfasdf" localSheetId="30" hidden="1">{#N/A,#N/A,FALSE,"1.1";#N/A,#N/A,FALSE,"1.1a";#N/A,#N/A,FALSE,"1.1b";#N/A,#N/A,FALSE,"1.1c";#N/A,#N/A,FALSE,"1.1e";#N/A,#N/A,FALSE,"1.1f";#N/A,#N/A,FALSE,"1.1g";#N/A,#N/A,FALSE,"1.1h_D";#N/A,#N/A,FALSE,"1.1h_T";#N/A,#N/A,FALSE,"1.2";#N/A,#N/A,FALSE,"1.3b";#N/A,#N/A,FALSE,"1.3";#N/A,#N/A,FALSE,"1.4";#N/A,#N/A,FALSE,"1.5";#N/A,#N/A,FALSE,"1.6";#N/A,#N/A,FALSE,"SOD";#N/A,#N/A,FALSE,"CF"}</definedName>
    <definedName name="sfdadsfasdf" localSheetId="32" hidden="1">{#N/A,#N/A,FALSE,"1.1";#N/A,#N/A,FALSE,"1.1a";#N/A,#N/A,FALSE,"1.1b";#N/A,#N/A,FALSE,"1.1c";#N/A,#N/A,FALSE,"1.1e";#N/A,#N/A,FALSE,"1.1f";#N/A,#N/A,FALSE,"1.1g";#N/A,#N/A,FALSE,"1.1h_D";#N/A,#N/A,FALSE,"1.1h_T";#N/A,#N/A,FALSE,"1.2";#N/A,#N/A,FALSE,"1.3b";#N/A,#N/A,FALSE,"1.3";#N/A,#N/A,FALSE,"1.4";#N/A,#N/A,FALSE,"1.5";#N/A,#N/A,FALSE,"1.6";#N/A,#N/A,FALSE,"SOD";#N/A,#N/A,FALSE,"CF"}</definedName>
    <definedName name="sfdadsfasdf" localSheetId="35" hidden="1">{#N/A,#N/A,FALSE,"1.1";#N/A,#N/A,FALSE,"1.1a";#N/A,#N/A,FALSE,"1.1b";#N/A,#N/A,FALSE,"1.1c";#N/A,#N/A,FALSE,"1.1e";#N/A,#N/A,FALSE,"1.1f";#N/A,#N/A,FALSE,"1.1g";#N/A,#N/A,FALSE,"1.1h_D";#N/A,#N/A,FALSE,"1.1h_T";#N/A,#N/A,FALSE,"1.2";#N/A,#N/A,FALSE,"1.3b";#N/A,#N/A,FALSE,"1.3";#N/A,#N/A,FALSE,"1.4";#N/A,#N/A,FALSE,"1.5";#N/A,#N/A,FALSE,"1.6";#N/A,#N/A,FALSE,"SOD";#N/A,#N/A,FALSE,"CF"}</definedName>
    <definedName name="sfdadsfasdf" localSheetId="13" hidden="1">{#N/A,#N/A,FALSE,"1.1";#N/A,#N/A,FALSE,"1.1a";#N/A,#N/A,FALSE,"1.1b";#N/A,#N/A,FALSE,"1.1c";#N/A,#N/A,FALSE,"1.1e";#N/A,#N/A,FALSE,"1.1f";#N/A,#N/A,FALSE,"1.1g";#N/A,#N/A,FALSE,"1.1h_D";#N/A,#N/A,FALSE,"1.1h_T";#N/A,#N/A,FALSE,"1.2";#N/A,#N/A,FALSE,"1.3b";#N/A,#N/A,FALSE,"1.3";#N/A,#N/A,FALSE,"1.4";#N/A,#N/A,FALSE,"1.5";#N/A,#N/A,FALSE,"1.6";#N/A,#N/A,FALSE,"SOD";#N/A,#N/A,FALSE,"CF"}</definedName>
    <definedName name="sfdadsfasdf" localSheetId="14" hidden="1">{#N/A,#N/A,FALSE,"1.1";#N/A,#N/A,FALSE,"1.1a";#N/A,#N/A,FALSE,"1.1b";#N/A,#N/A,FALSE,"1.1c";#N/A,#N/A,FALSE,"1.1e";#N/A,#N/A,FALSE,"1.1f";#N/A,#N/A,FALSE,"1.1g";#N/A,#N/A,FALSE,"1.1h_D";#N/A,#N/A,FALSE,"1.1h_T";#N/A,#N/A,FALSE,"1.2";#N/A,#N/A,FALSE,"1.3b";#N/A,#N/A,FALSE,"1.3";#N/A,#N/A,FALSE,"1.4";#N/A,#N/A,FALSE,"1.5";#N/A,#N/A,FALSE,"1.6";#N/A,#N/A,FALSE,"SOD";#N/A,#N/A,FALSE,"CF"}</definedName>
    <definedName name="sfdadsfasdf" localSheetId="15" hidden="1">{#N/A,#N/A,FALSE,"1.1";#N/A,#N/A,FALSE,"1.1a";#N/A,#N/A,FALSE,"1.1b";#N/A,#N/A,FALSE,"1.1c";#N/A,#N/A,FALSE,"1.1e";#N/A,#N/A,FALSE,"1.1f";#N/A,#N/A,FALSE,"1.1g";#N/A,#N/A,FALSE,"1.1h_D";#N/A,#N/A,FALSE,"1.1h_T";#N/A,#N/A,FALSE,"1.2";#N/A,#N/A,FALSE,"1.3b";#N/A,#N/A,FALSE,"1.3";#N/A,#N/A,FALSE,"1.4";#N/A,#N/A,FALSE,"1.5";#N/A,#N/A,FALSE,"1.6";#N/A,#N/A,FALSE,"SOD";#N/A,#N/A,FALSE,"CF"}</definedName>
    <definedName name="sfdadsfasdf" localSheetId="18" hidden="1">{#N/A,#N/A,FALSE,"1.1";#N/A,#N/A,FALSE,"1.1a";#N/A,#N/A,FALSE,"1.1b";#N/A,#N/A,FALSE,"1.1c";#N/A,#N/A,FALSE,"1.1e";#N/A,#N/A,FALSE,"1.1f";#N/A,#N/A,FALSE,"1.1g";#N/A,#N/A,FALSE,"1.1h_D";#N/A,#N/A,FALSE,"1.1h_T";#N/A,#N/A,FALSE,"1.2";#N/A,#N/A,FALSE,"1.3b";#N/A,#N/A,FALSE,"1.3";#N/A,#N/A,FALSE,"1.4";#N/A,#N/A,FALSE,"1.5";#N/A,#N/A,FALSE,"1.6";#N/A,#N/A,FALSE,"SOD";#N/A,#N/A,FALSE,"CF"}</definedName>
    <definedName name="sfdadsfasdf" localSheetId="19"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22">#REF!</definedName>
    <definedName name="Specific_Consumption" localSheetId="23">#REF!</definedName>
    <definedName name="Specific_Consumption" localSheetId="24">#REF!</definedName>
    <definedName name="Specific_Consumption" localSheetId="25">#REF!</definedName>
    <definedName name="Specific_Consumption" localSheetId="26">#REF!</definedName>
    <definedName name="Specific_Consumption" localSheetId="27">#REF!</definedName>
    <definedName name="Specific_Consumption" localSheetId="28">#REF!</definedName>
    <definedName name="Specific_Consumption" localSheetId="29">#REF!</definedName>
    <definedName name="Specific_Consumption" localSheetId="30">#REF!</definedName>
    <definedName name="Specific_Consumption" localSheetId="32">#REF!</definedName>
    <definedName name="Specific_Consumption" localSheetId="35">#REF!</definedName>
    <definedName name="Specific_Consumption" localSheetId="13">#REF!</definedName>
    <definedName name="Specific_Consumption" localSheetId="14">#REF!</definedName>
    <definedName name="Specific_Consumption" localSheetId="15">#REF!</definedName>
    <definedName name="Specific_Consumption" localSheetId="18">#REF!</definedName>
    <definedName name="Specific_Consumption" localSheetId="19">#REF!</definedName>
    <definedName name="Specific_Consumption">#REF!</definedName>
    <definedName name="STPI" localSheetId="22">#REF!</definedName>
    <definedName name="STPI" localSheetId="23">#REF!</definedName>
    <definedName name="STPI" localSheetId="24">#REF!</definedName>
    <definedName name="STPI" localSheetId="25">#REF!</definedName>
    <definedName name="STPI" localSheetId="26">#REF!</definedName>
    <definedName name="STPI" localSheetId="27">#REF!</definedName>
    <definedName name="STPI" localSheetId="28">#REF!</definedName>
    <definedName name="STPI" localSheetId="29">#REF!</definedName>
    <definedName name="STPI" localSheetId="30">#REF!</definedName>
    <definedName name="STPI" localSheetId="32">#REF!</definedName>
    <definedName name="STPI" localSheetId="35">#REF!</definedName>
    <definedName name="STPI" localSheetId="13">#REF!</definedName>
    <definedName name="STPI" localSheetId="14">#REF!</definedName>
    <definedName name="STPI" localSheetId="15">#REF!</definedName>
    <definedName name="STPI" localSheetId="18">#REF!</definedName>
    <definedName name="STPI" localSheetId="19">#REF!</definedName>
    <definedName name="STPI">#REF!</definedName>
    <definedName name="Styles" localSheetId="22">#REF!</definedName>
    <definedName name="Styles" localSheetId="23">#REF!</definedName>
    <definedName name="Styles" localSheetId="24">#REF!</definedName>
    <definedName name="Styles" localSheetId="25">#REF!</definedName>
    <definedName name="Styles" localSheetId="26">#REF!</definedName>
    <definedName name="Styles" localSheetId="27">#REF!</definedName>
    <definedName name="Styles" localSheetId="28">#REF!</definedName>
    <definedName name="Styles" localSheetId="29">#REF!</definedName>
    <definedName name="Styles" localSheetId="30">#REF!</definedName>
    <definedName name="Styles" localSheetId="32">#REF!</definedName>
    <definedName name="Styles" localSheetId="35">#REF!</definedName>
    <definedName name="Styles" localSheetId="13">#REF!</definedName>
    <definedName name="Styles" localSheetId="14">#REF!</definedName>
    <definedName name="Styles" localSheetId="15">#REF!</definedName>
    <definedName name="Styles" localSheetId="18">#REF!</definedName>
    <definedName name="Styles" localSheetId="19">#REF!</definedName>
    <definedName name="Styles">#REF!</definedName>
    <definedName name="Sup" localSheetId="22">#REF!</definedName>
    <definedName name="Sup" localSheetId="23">#REF!</definedName>
    <definedName name="Sup" localSheetId="24">#REF!</definedName>
    <definedName name="Sup" localSheetId="25">#REF!</definedName>
    <definedName name="Sup" localSheetId="26">#REF!</definedName>
    <definedName name="Sup" localSheetId="27">#REF!</definedName>
    <definedName name="Sup" localSheetId="28">#REF!</definedName>
    <definedName name="Sup" localSheetId="29">#REF!</definedName>
    <definedName name="Sup" localSheetId="30">#REF!</definedName>
    <definedName name="Sup" localSheetId="32">#REF!</definedName>
    <definedName name="Sup" localSheetId="35">#REF!</definedName>
    <definedName name="Sup" localSheetId="13">#REF!</definedName>
    <definedName name="Sup" localSheetId="14">#REF!</definedName>
    <definedName name="Sup" localSheetId="15">#REF!</definedName>
    <definedName name="Sup" localSheetId="18">#REF!</definedName>
    <definedName name="Sup" localSheetId="19">#REF!</definedName>
    <definedName name="Sup">#REF!</definedName>
    <definedName name="Supp" localSheetId="22">#REF!</definedName>
    <definedName name="Supp" localSheetId="23">#REF!</definedName>
    <definedName name="Supp" localSheetId="24">#REF!</definedName>
    <definedName name="Supp" localSheetId="25">#REF!</definedName>
    <definedName name="Supp" localSheetId="26">#REF!</definedName>
    <definedName name="Supp" localSheetId="27">#REF!</definedName>
    <definedName name="Supp" localSheetId="28">#REF!</definedName>
    <definedName name="Supp" localSheetId="29">#REF!</definedName>
    <definedName name="Supp" localSheetId="30">#REF!</definedName>
    <definedName name="Supp" localSheetId="32">#REF!</definedName>
    <definedName name="Supp" localSheetId="35">#REF!</definedName>
    <definedName name="Supp" localSheetId="13">#REF!</definedName>
    <definedName name="Supp" localSheetId="14">#REF!</definedName>
    <definedName name="Supp" localSheetId="15">#REF!</definedName>
    <definedName name="Supp" localSheetId="18">#REF!</definedName>
    <definedName name="Supp" localSheetId="19">#REF!</definedName>
    <definedName name="Supp">#REF!</definedName>
    <definedName name="T_T">'[15]Discom Details'!$F$720</definedName>
    <definedName name="thou" localSheetId="22">#REF!</definedName>
    <definedName name="thou" localSheetId="23">#REF!</definedName>
    <definedName name="thou" localSheetId="24">#REF!</definedName>
    <definedName name="thou" localSheetId="25">#REF!</definedName>
    <definedName name="thou" localSheetId="26">#REF!</definedName>
    <definedName name="thou" localSheetId="27">#REF!</definedName>
    <definedName name="thou" localSheetId="28">#REF!</definedName>
    <definedName name="thou" localSheetId="29">#REF!</definedName>
    <definedName name="thou" localSheetId="30">#REF!</definedName>
    <definedName name="thou" localSheetId="32">#REF!</definedName>
    <definedName name="thou" localSheetId="35">#REF!</definedName>
    <definedName name="thou" localSheetId="13">#REF!</definedName>
    <definedName name="thou" localSheetId="14">#REF!</definedName>
    <definedName name="thou" localSheetId="15">#REF!</definedName>
    <definedName name="thou" localSheetId="18">#REF!</definedName>
    <definedName name="thou" localSheetId="19">#REF!</definedName>
    <definedName name="thou">#REF!</definedName>
    <definedName name="THPROG" localSheetId="22">'[2]STN WISE EMR'!#REF!</definedName>
    <definedName name="THPROG" localSheetId="23">'[2]STN WISE EMR'!#REF!</definedName>
    <definedName name="THPROG" localSheetId="24">'[2]STN WISE EMR'!#REF!</definedName>
    <definedName name="THPROG" localSheetId="25">'[2]STN WISE EMR'!#REF!</definedName>
    <definedName name="THPROG" localSheetId="26">'[2]STN WISE EMR'!#REF!</definedName>
    <definedName name="THPROG" localSheetId="27">'[2]STN WISE EMR'!#REF!</definedName>
    <definedName name="THPROG" localSheetId="28">'[2]STN WISE EMR'!#REF!</definedName>
    <definedName name="THPROG" localSheetId="29">'[2]STN WISE EMR'!#REF!</definedName>
    <definedName name="THPROG" localSheetId="30">'[2]STN WISE EMR'!#REF!</definedName>
    <definedName name="THPROG" localSheetId="32">'[2]STN WISE EMR'!#REF!</definedName>
    <definedName name="THPROG" localSheetId="35">'[2]STN WISE EMR'!#REF!</definedName>
    <definedName name="THPROG" localSheetId="13">'[2]STN WISE EMR'!#REF!</definedName>
    <definedName name="THPROG" localSheetId="14">'[2]STN WISE EMR'!#REF!</definedName>
    <definedName name="THPROG" localSheetId="15">'[2]STN WISE EMR'!#REF!</definedName>
    <definedName name="THPROG" localSheetId="18">'[2]STN WISE EMR'!#REF!</definedName>
    <definedName name="THPROG" localSheetId="19">'[2]STN WISE EMR'!#REF!</definedName>
    <definedName name="THPROG">'[2]STN WISE EMR'!#REF!</definedName>
    <definedName name="TN" localSheetId="22">'[2]STN WISE EMR'!#REF!</definedName>
    <definedName name="TN" localSheetId="23">'[2]STN WISE EMR'!#REF!</definedName>
    <definedName name="TN" localSheetId="24">'[2]STN WISE EMR'!#REF!</definedName>
    <definedName name="TN" localSheetId="25">'[2]STN WISE EMR'!#REF!</definedName>
    <definedName name="TN" localSheetId="26">'[2]STN WISE EMR'!#REF!</definedName>
    <definedName name="TN" localSheetId="27">'[2]STN WISE EMR'!#REF!</definedName>
    <definedName name="TN" localSheetId="28">'[2]STN WISE EMR'!#REF!</definedName>
    <definedName name="TN" localSheetId="29">'[2]STN WISE EMR'!#REF!</definedName>
    <definedName name="TN" localSheetId="30">'[2]STN WISE EMR'!#REF!</definedName>
    <definedName name="TN" localSheetId="32">'[2]STN WISE EMR'!#REF!</definedName>
    <definedName name="TN" localSheetId="35">'[2]STN WISE EMR'!#REF!</definedName>
    <definedName name="TN" localSheetId="13">'[2]STN WISE EMR'!#REF!</definedName>
    <definedName name="TN" localSheetId="14">'[2]STN WISE EMR'!#REF!</definedName>
    <definedName name="TN" localSheetId="15">'[2]STN WISE EMR'!#REF!</definedName>
    <definedName name="TN" localSheetId="18">'[2]STN WISE EMR'!#REF!</definedName>
    <definedName name="TN" localSheetId="19">'[2]STN WISE EMR'!#REF!</definedName>
    <definedName name="TN">'[2]STN WISE EMR'!#REF!</definedName>
    <definedName name="TVA">'[6]Executive Summary -Thermal'!$A$4:$H$126</definedName>
    <definedName name="u" localSheetId="22" hidden="1">{#N/A,#N/A,FALSE,"1.1";#N/A,#N/A,FALSE,"1.1a";#N/A,#N/A,FALSE,"1.1b";#N/A,#N/A,FALSE,"1.1c";#N/A,#N/A,FALSE,"1.1e";#N/A,#N/A,FALSE,"1.1f";#N/A,#N/A,FALSE,"1.1g";#N/A,#N/A,FALSE,"1.1h_D";#N/A,#N/A,FALSE,"1.1h_T";#N/A,#N/A,FALSE,"1.2";#N/A,#N/A,FALSE,"1.3b";#N/A,#N/A,FALSE,"1.3";#N/A,#N/A,FALSE,"1.4";#N/A,#N/A,FALSE,"1.5";#N/A,#N/A,FALSE,"1.6";#N/A,#N/A,FALSE,"SOD";#N/A,#N/A,FALSE,"CF"}</definedName>
    <definedName name="u" localSheetId="23" hidden="1">{#N/A,#N/A,FALSE,"1.1";#N/A,#N/A,FALSE,"1.1a";#N/A,#N/A,FALSE,"1.1b";#N/A,#N/A,FALSE,"1.1c";#N/A,#N/A,FALSE,"1.1e";#N/A,#N/A,FALSE,"1.1f";#N/A,#N/A,FALSE,"1.1g";#N/A,#N/A,FALSE,"1.1h_D";#N/A,#N/A,FALSE,"1.1h_T";#N/A,#N/A,FALSE,"1.2";#N/A,#N/A,FALSE,"1.3b";#N/A,#N/A,FALSE,"1.3";#N/A,#N/A,FALSE,"1.4";#N/A,#N/A,FALSE,"1.5";#N/A,#N/A,FALSE,"1.6";#N/A,#N/A,FALSE,"SOD";#N/A,#N/A,FALSE,"CF"}</definedName>
    <definedName name="u" localSheetId="24" hidden="1">{#N/A,#N/A,FALSE,"1.1";#N/A,#N/A,FALSE,"1.1a";#N/A,#N/A,FALSE,"1.1b";#N/A,#N/A,FALSE,"1.1c";#N/A,#N/A,FALSE,"1.1e";#N/A,#N/A,FALSE,"1.1f";#N/A,#N/A,FALSE,"1.1g";#N/A,#N/A,FALSE,"1.1h_D";#N/A,#N/A,FALSE,"1.1h_T";#N/A,#N/A,FALSE,"1.2";#N/A,#N/A,FALSE,"1.3b";#N/A,#N/A,FALSE,"1.3";#N/A,#N/A,FALSE,"1.4";#N/A,#N/A,FALSE,"1.5";#N/A,#N/A,FALSE,"1.6";#N/A,#N/A,FALSE,"SOD";#N/A,#N/A,FALSE,"CF"}</definedName>
    <definedName name="u" localSheetId="25" hidden="1">{#N/A,#N/A,FALSE,"1.1";#N/A,#N/A,FALSE,"1.1a";#N/A,#N/A,FALSE,"1.1b";#N/A,#N/A,FALSE,"1.1c";#N/A,#N/A,FALSE,"1.1e";#N/A,#N/A,FALSE,"1.1f";#N/A,#N/A,FALSE,"1.1g";#N/A,#N/A,FALSE,"1.1h_D";#N/A,#N/A,FALSE,"1.1h_T";#N/A,#N/A,FALSE,"1.2";#N/A,#N/A,FALSE,"1.3b";#N/A,#N/A,FALSE,"1.3";#N/A,#N/A,FALSE,"1.4";#N/A,#N/A,FALSE,"1.5";#N/A,#N/A,FALSE,"1.6";#N/A,#N/A,FALSE,"SOD";#N/A,#N/A,FALSE,"CF"}</definedName>
    <definedName name="u" localSheetId="26" hidden="1">{#N/A,#N/A,FALSE,"1.1";#N/A,#N/A,FALSE,"1.1a";#N/A,#N/A,FALSE,"1.1b";#N/A,#N/A,FALSE,"1.1c";#N/A,#N/A,FALSE,"1.1e";#N/A,#N/A,FALSE,"1.1f";#N/A,#N/A,FALSE,"1.1g";#N/A,#N/A,FALSE,"1.1h_D";#N/A,#N/A,FALSE,"1.1h_T";#N/A,#N/A,FALSE,"1.2";#N/A,#N/A,FALSE,"1.3b";#N/A,#N/A,FALSE,"1.3";#N/A,#N/A,FALSE,"1.4";#N/A,#N/A,FALSE,"1.5";#N/A,#N/A,FALSE,"1.6";#N/A,#N/A,FALSE,"SOD";#N/A,#N/A,FALSE,"CF"}</definedName>
    <definedName name="u" localSheetId="27" hidden="1">{#N/A,#N/A,FALSE,"1.1";#N/A,#N/A,FALSE,"1.1a";#N/A,#N/A,FALSE,"1.1b";#N/A,#N/A,FALSE,"1.1c";#N/A,#N/A,FALSE,"1.1e";#N/A,#N/A,FALSE,"1.1f";#N/A,#N/A,FALSE,"1.1g";#N/A,#N/A,FALSE,"1.1h_D";#N/A,#N/A,FALSE,"1.1h_T";#N/A,#N/A,FALSE,"1.2";#N/A,#N/A,FALSE,"1.3b";#N/A,#N/A,FALSE,"1.3";#N/A,#N/A,FALSE,"1.4";#N/A,#N/A,FALSE,"1.5";#N/A,#N/A,FALSE,"1.6";#N/A,#N/A,FALSE,"SOD";#N/A,#N/A,FALSE,"CF"}</definedName>
    <definedName name="u" localSheetId="28" hidden="1">{#N/A,#N/A,FALSE,"1.1";#N/A,#N/A,FALSE,"1.1a";#N/A,#N/A,FALSE,"1.1b";#N/A,#N/A,FALSE,"1.1c";#N/A,#N/A,FALSE,"1.1e";#N/A,#N/A,FALSE,"1.1f";#N/A,#N/A,FALSE,"1.1g";#N/A,#N/A,FALSE,"1.1h_D";#N/A,#N/A,FALSE,"1.1h_T";#N/A,#N/A,FALSE,"1.2";#N/A,#N/A,FALSE,"1.3b";#N/A,#N/A,FALSE,"1.3";#N/A,#N/A,FALSE,"1.4";#N/A,#N/A,FALSE,"1.5";#N/A,#N/A,FALSE,"1.6";#N/A,#N/A,FALSE,"SOD";#N/A,#N/A,FALSE,"CF"}</definedName>
    <definedName name="u" localSheetId="29" hidden="1">{#N/A,#N/A,FALSE,"1.1";#N/A,#N/A,FALSE,"1.1a";#N/A,#N/A,FALSE,"1.1b";#N/A,#N/A,FALSE,"1.1c";#N/A,#N/A,FALSE,"1.1e";#N/A,#N/A,FALSE,"1.1f";#N/A,#N/A,FALSE,"1.1g";#N/A,#N/A,FALSE,"1.1h_D";#N/A,#N/A,FALSE,"1.1h_T";#N/A,#N/A,FALSE,"1.2";#N/A,#N/A,FALSE,"1.3b";#N/A,#N/A,FALSE,"1.3";#N/A,#N/A,FALSE,"1.4";#N/A,#N/A,FALSE,"1.5";#N/A,#N/A,FALSE,"1.6";#N/A,#N/A,FALSE,"SOD";#N/A,#N/A,FALSE,"CF"}</definedName>
    <definedName name="u" localSheetId="30" hidden="1">{#N/A,#N/A,FALSE,"1.1";#N/A,#N/A,FALSE,"1.1a";#N/A,#N/A,FALSE,"1.1b";#N/A,#N/A,FALSE,"1.1c";#N/A,#N/A,FALSE,"1.1e";#N/A,#N/A,FALSE,"1.1f";#N/A,#N/A,FALSE,"1.1g";#N/A,#N/A,FALSE,"1.1h_D";#N/A,#N/A,FALSE,"1.1h_T";#N/A,#N/A,FALSE,"1.2";#N/A,#N/A,FALSE,"1.3b";#N/A,#N/A,FALSE,"1.3";#N/A,#N/A,FALSE,"1.4";#N/A,#N/A,FALSE,"1.5";#N/A,#N/A,FALSE,"1.6";#N/A,#N/A,FALSE,"SOD";#N/A,#N/A,FALSE,"CF"}</definedName>
    <definedName name="u" localSheetId="32" hidden="1">{#N/A,#N/A,FALSE,"1.1";#N/A,#N/A,FALSE,"1.1a";#N/A,#N/A,FALSE,"1.1b";#N/A,#N/A,FALSE,"1.1c";#N/A,#N/A,FALSE,"1.1e";#N/A,#N/A,FALSE,"1.1f";#N/A,#N/A,FALSE,"1.1g";#N/A,#N/A,FALSE,"1.1h_D";#N/A,#N/A,FALSE,"1.1h_T";#N/A,#N/A,FALSE,"1.2";#N/A,#N/A,FALSE,"1.3b";#N/A,#N/A,FALSE,"1.3";#N/A,#N/A,FALSE,"1.4";#N/A,#N/A,FALSE,"1.5";#N/A,#N/A,FALSE,"1.6";#N/A,#N/A,FALSE,"SOD";#N/A,#N/A,FALSE,"CF"}</definedName>
    <definedName name="u" localSheetId="35" hidden="1">{#N/A,#N/A,FALSE,"1.1";#N/A,#N/A,FALSE,"1.1a";#N/A,#N/A,FALSE,"1.1b";#N/A,#N/A,FALSE,"1.1c";#N/A,#N/A,FALSE,"1.1e";#N/A,#N/A,FALSE,"1.1f";#N/A,#N/A,FALSE,"1.1g";#N/A,#N/A,FALSE,"1.1h_D";#N/A,#N/A,FALSE,"1.1h_T";#N/A,#N/A,FALSE,"1.2";#N/A,#N/A,FALSE,"1.3b";#N/A,#N/A,FALSE,"1.3";#N/A,#N/A,FALSE,"1.4";#N/A,#N/A,FALSE,"1.5";#N/A,#N/A,FALSE,"1.6";#N/A,#N/A,FALSE,"SOD";#N/A,#N/A,FALSE,"CF"}</definedName>
    <definedName name="u" localSheetId="13" hidden="1">{#N/A,#N/A,FALSE,"1.1";#N/A,#N/A,FALSE,"1.1a";#N/A,#N/A,FALSE,"1.1b";#N/A,#N/A,FALSE,"1.1c";#N/A,#N/A,FALSE,"1.1e";#N/A,#N/A,FALSE,"1.1f";#N/A,#N/A,FALSE,"1.1g";#N/A,#N/A,FALSE,"1.1h_D";#N/A,#N/A,FALSE,"1.1h_T";#N/A,#N/A,FALSE,"1.2";#N/A,#N/A,FALSE,"1.3b";#N/A,#N/A,FALSE,"1.3";#N/A,#N/A,FALSE,"1.4";#N/A,#N/A,FALSE,"1.5";#N/A,#N/A,FALSE,"1.6";#N/A,#N/A,FALSE,"SOD";#N/A,#N/A,FALSE,"CF"}</definedName>
    <definedName name="u" localSheetId="14" hidden="1">{#N/A,#N/A,FALSE,"1.1";#N/A,#N/A,FALSE,"1.1a";#N/A,#N/A,FALSE,"1.1b";#N/A,#N/A,FALSE,"1.1c";#N/A,#N/A,FALSE,"1.1e";#N/A,#N/A,FALSE,"1.1f";#N/A,#N/A,FALSE,"1.1g";#N/A,#N/A,FALSE,"1.1h_D";#N/A,#N/A,FALSE,"1.1h_T";#N/A,#N/A,FALSE,"1.2";#N/A,#N/A,FALSE,"1.3b";#N/A,#N/A,FALSE,"1.3";#N/A,#N/A,FALSE,"1.4";#N/A,#N/A,FALSE,"1.5";#N/A,#N/A,FALSE,"1.6";#N/A,#N/A,FALSE,"SOD";#N/A,#N/A,FALSE,"CF"}</definedName>
    <definedName name="u" localSheetId="15" hidden="1">{#N/A,#N/A,FALSE,"1.1";#N/A,#N/A,FALSE,"1.1a";#N/A,#N/A,FALSE,"1.1b";#N/A,#N/A,FALSE,"1.1c";#N/A,#N/A,FALSE,"1.1e";#N/A,#N/A,FALSE,"1.1f";#N/A,#N/A,FALSE,"1.1g";#N/A,#N/A,FALSE,"1.1h_D";#N/A,#N/A,FALSE,"1.1h_T";#N/A,#N/A,FALSE,"1.2";#N/A,#N/A,FALSE,"1.3b";#N/A,#N/A,FALSE,"1.3";#N/A,#N/A,FALSE,"1.4";#N/A,#N/A,FALSE,"1.5";#N/A,#N/A,FALSE,"1.6";#N/A,#N/A,FALSE,"SOD";#N/A,#N/A,FALSE,"CF"}</definedName>
    <definedName name="u" localSheetId="18" hidden="1">{#N/A,#N/A,FALSE,"1.1";#N/A,#N/A,FALSE,"1.1a";#N/A,#N/A,FALSE,"1.1b";#N/A,#N/A,FALSE,"1.1c";#N/A,#N/A,FALSE,"1.1e";#N/A,#N/A,FALSE,"1.1f";#N/A,#N/A,FALSE,"1.1g";#N/A,#N/A,FALSE,"1.1h_D";#N/A,#N/A,FALSE,"1.1h_T";#N/A,#N/A,FALSE,"1.2";#N/A,#N/A,FALSE,"1.3b";#N/A,#N/A,FALSE,"1.3";#N/A,#N/A,FALSE,"1.4";#N/A,#N/A,FALSE,"1.5";#N/A,#N/A,FALSE,"1.6";#N/A,#N/A,FALSE,"SOD";#N/A,#N/A,FALSE,"CF"}</definedName>
    <definedName name="u" localSheetId="19"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22">#REF!</definedName>
    <definedName name="UG" localSheetId="23">#REF!</definedName>
    <definedName name="UG" localSheetId="24">#REF!</definedName>
    <definedName name="UG" localSheetId="25">#REF!</definedName>
    <definedName name="UG" localSheetId="26">#REF!</definedName>
    <definedName name="UG" localSheetId="27">#REF!</definedName>
    <definedName name="UG" localSheetId="28">#REF!</definedName>
    <definedName name="UG" localSheetId="29">#REF!</definedName>
    <definedName name="UG" localSheetId="30">#REF!</definedName>
    <definedName name="UG" localSheetId="32">#REF!</definedName>
    <definedName name="UG" localSheetId="35">#REF!</definedName>
    <definedName name="UG" localSheetId="13">#REF!</definedName>
    <definedName name="UG" localSheetId="14">#REF!</definedName>
    <definedName name="UG" localSheetId="15">#REF!</definedName>
    <definedName name="UG" localSheetId="18">#REF!</definedName>
    <definedName name="UG" localSheetId="19">#REF!</definedName>
    <definedName name="UG">#REF!</definedName>
    <definedName name="uj" localSheetId="22">#REF!,#REF!</definedName>
    <definedName name="uj" localSheetId="23">#REF!,#REF!</definedName>
    <definedName name="uj" localSheetId="24">#REF!,#REF!</definedName>
    <definedName name="uj" localSheetId="25">#REF!,#REF!</definedName>
    <definedName name="uj" localSheetId="26">#REF!,#REF!</definedName>
    <definedName name="uj" localSheetId="27">#REF!,#REF!</definedName>
    <definedName name="uj" localSheetId="28">#REF!,#REF!</definedName>
    <definedName name="uj" localSheetId="29">#REF!,#REF!</definedName>
    <definedName name="uj" localSheetId="30">#REF!,#REF!</definedName>
    <definedName name="uj" localSheetId="32">#REF!,#REF!</definedName>
    <definedName name="uj" localSheetId="35">#REF!,#REF!</definedName>
    <definedName name="uj" localSheetId="13">#REF!,#REF!</definedName>
    <definedName name="uj" localSheetId="14">#REF!,#REF!</definedName>
    <definedName name="uj" localSheetId="15">#REF!,#REF!</definedName>
    <definedName name="uj" localSheetId="18">#REF!,#REF!</definedName>
    <definedName name="uj" localSheetId="19">#REF!,#REF!</definedName>
    <definedName name="uj">#REF!,#REF!</definedName>
    <definedName name="un">'[23]A 3.7'!$I$35,'[23]A 3.7'!$I$44</definedName>
    <definedName name="Unrestricted_Specific_Consumption" localSheetId="22">#REF!</definedName>
    <definedName name="Unrestricted_Specific_Consumption" localSheetId="23">#REF!</definedName>
    <definedName name="Unrestricted_Specific_Consumption" localSheetId="24">#REF!</definedName>
    <definedName name="Unrestricted_Specific_Consumption" localSheetId="25">#REF!</definedName>
    <definedName name="Unrestricted_Specific_Consumption" localSheetId="26">#REF!</definedName>
    <definedName name="Unrestricted_Specific_Consumption" localSheetId="27">#REF!</definedName>
    <definedName name="Unrestricted_Specific_Consumption" localSheetId="28">#REF!</definedName>
    <definedName name="Unrestricted_Specific_Consumption" localSheetId="29">#REF!</definedName>
    <definedName name="Unrestricted_Specific_Consumption" localSheetId="30">#REF!</definedName>
    <definedName name="Unrestricted_Specific_Consumption" localSheetId="32">#REF!</definedName>
    <definedName name="Unrestricted_Specific_Consumption" localSheetId="35">#REF!</definedName>
    <definedName name="Unrestricted_Specific_Consumption" localSheetId="13">#REF!</definedName>
    <definedName name="Unrestricted_Specific_Consumption" localSheetId="14">#REF!</definedName>
    <definedName name="Unrestricted_Specific_Consumption" localSheetId="15">#REF!</definedName>
    <definedName name="Unrestricted_Specific_Consumption" localSheetId="18">#REF!</definedName>
    <definedName name="Unrestricted_Specific_Consumption" localSheetId="19">#REF!</definedName>
    <definedName name="Unrestricted_Specific_Consumption">#REF!</definedName>
    <definedName name="Vertical_Not_Selected" localSheetId="22">#REF!</definedName>
    <definedName name="Vertical_Not_Selected" localSheetId="23">#REF!</definedName>
    <definedName name="Vertical_Not_Selected" localSheetId="24">#REF!</definedName>
    <definedName name="Vertical_Not_Selected" localSheetId="25">#REF!</definedName>
    <definedName name="Vertical_Not_Selected" localSheetId="26">#REF!</definedName>
    <definedName name="Vertical_Not_Selected" localSheetId="27">#REF!</definedName>
    <definedName name="Vertical_Not_Selected" localSheetId="28">#REF!</definedName>
    <definedName name="Vertical_Not_Selected" localSheetId="29">#REF!</definedName>
    <definedName name="Vertical_Not_Selected" localSheetId="30">#REF!</definedName>
    <definedName name="Vertical_Not_Selected" localSheetId="32">#REF!</definedName>
    <definedName name="Vertical_Not_Selected" localSheetId="35">#REF!</definedName>
    <definedName name="Vertical_Not_Selected" localSheetId="13">#REF!</definedName>
    <definedName name="Vertical_Not_Selected" localSheetId="14">#REF!</definedName>
    <definedName name="Vertical_Not_Selected" localSheetId="15">#REF!</definedName>
    <definedName name="Vertical_Not_Selected" localSheetId="18">#REF!</definedName>
    <definedName name="Vertical_Not_Selected" localSheetId="19">#REF!</definedName>
    <definedName name="Vertical_Not_Selected">#REF!</definedName>
    <definedName name="WIP_944" localSheetId="22">#REF!</definedName>
    <definedName name="WIP_944" localSheetId="23">#REF!</definedName>
    <definedName name="WIP_944" localSheetId="24">#REF!</definedName>
    <definedName name="WIP_944" localSheetId="25">#REF!</definedName>
    <definedName name="WIP_944" localSheetId="26">#REF!</definedName>
    <definedName name="WIP_944" localSheetId="27">#REF!</definedName>
    <definedName name="WIP_944" localSheetId="28">#REF!</definedName>
    <definedName name="WIP_944" localSheetId="29">#REF!</definedName>
    <definedName name="WIP_944" localSheetId="30">#REF!</definedName>
    <definedName name="WIP_944" localSheetId="32">#REF!</definedName>
    <definedName name="WIP_944" localSheetId="35">#REF!</definedName>
    <definedName name="WIP_944" localSheetId="13">#REF!</definedName>
    <definedName name="WIP_944" localSheetId="14">#REF!</definedName>
    <definedName name="WIP_944" localSheetId="15">#REF!</definedName>
    <definedName name="WIP_944" localSheetId="18">#REF!</definedName>
    <definedName name="WIP_944" localSheetId="19">#REF!</definedName>
    <definedName name="WIP_944">#REF!</definedName>
    <definedName name="WIPComments" localSheetId="22">#REF!</definedName>
    <definedName name="WIPComments" localSheetId="23">#REF!</definedName>
    <definedName name="WIPComments" localSheetId="24">#REF!</definedName>
    <definedName name="WIPComments" localSheetId="25">#REF!</definedName>
    <definedName name="WIPComments" localSheetId="26">#REF!</definedName>
    <definedName name="WIPComments" localSheetId="27">#REF!</definedName>
    <definedName name="WIPComments" localSheetId="28">#REF!</definedName>
    <definedName name="WIPComments" localSheetId="29">#REF!</definedName>
    <definedName name="WIPComments" localSheetId="30">#REF!</definedName>
    <definedName name="WIPComments" localSheetId="32">#REF!</definedName>
    <definedName name="WIPComments" localSheetId="35">#REF!</definedName>
    <definedName name="WIPComments" localSheetId="13">#REF!</definedName>
    <definedName name="WIPComments" localSheetId="14">#REF!</definedName>
    <definedName name="WIPComments" localSheetId="15">#REF!</definedName>
    <definedName name="WIPComments" localSheetId="18">#REF!</definedName>
    <definedName name="WIPComments" localSheetId="19">#REF!</definedName>
    <definedName name="WIPComments">#REF!</definedName>
    <definedName name="WIPMacroStart" localSheetId="22">#REF!</definedName>
    <definedName name="WIPMacroStart" localSheetId="23">#REF!</definedName>
    <definedName name="WIPMacroStart" localSheetId="24">#REF!</definedName>
    <definedName name="WIPMacroStart" localSheetId="25">#REF!</definedName>
    <definedName name="WIPMacroStart" localSheetId="26">#REF!</definedName>
    <definedName name="WIPMacroStart" localSheetId="27">#REF!</definedName>
    <definedName name="WIPMacroStart" localSheetId="28">#REF!</definedName>
    <definedName name="WIPMacroStart" localSheetId="29">#REF!</definedName>
    <definedName name="WIPMacroStart" localSheetId="30">#REF!</definedName>
    <definedName name="WIPMacroStart" localSheetId="32">#REF!</definedName>
    <definedName name="WIPMacroStart" localSheetId="35">#REF!</definedName>
    <definedName name="WIPMacroStart" localSheetId="13">#REF!</definedName>
    <definedName name="WIPMacroStart" localSheetId="14">#REF!</definedName>
    <definedName name="WIPMacroStart" localSheetId="15">#REF!</definedName>
    <definedName name="WIPMacroStart" localSheetId="18">#REF!</definedName>
    <definedName name="WIPMacroStart" localSheetId="19">#REF!</definedName>
    <definedName name="WIPMacroStart">#REF!</definedName>
    <definedName name="wrn.ARR._.Forms." localSheetId="22" hidden="1">{#N/A,#N/A,FALSE,"1.1";#N/A,#N/A,FALSE,"1.1a";#N/A,#N/A,FALSE,"1.1b";#N/A,#N/A,FALSE,"1.1c";#N/A,#N/A,FALSE,"1.1e";#N/A,#N/A,FALSE,"1.1f";#N/A,#N/A,FALSE,"1.1g";#N/A,#N/A,FALSE,"1.1h_D";#N/A,#N/A,FALSE,"1.1h_T";#N/A,#N/A,FALSE,"1.2";#N/A,#N/A,FALSE,"1.3b";#N/A,#N/A,FALSE,"1.3";#N/A,#N/A,FALSE,"1.4";#N/A,#N/A,FALSE,"1.5";#N/A,#N/A,FALSE,"1.6";#N/A,#N/A,FALSE,"SOD";#N/A,#N/A,FALSE,"CF"}</definedName>
    <definedName name="wrn.ARR._.Forms." localSheetId="23" hidden="1">{#N/A,#N/A,FALSE,"1.1";#N/A,#N/A,FALSE,"1.1a";#N/A,#N/A,FALSE,"1.1b";#N/A,#N/A,FALSE,"1.1c";#N/A,#N/A,FALSE,"1.1e";#N/A,#N/A,FALSE,"1.1f";#N/A,#N/A,FALSE,"1.1g";#N/A,#N/A,FALSE,"1.1h_D";#N/A,#N/A,FALSE,"1.1h_T";#N/A,#N/A,FALSE,"1.2";#N/A,#N/A,FALSE,"1.3b";#N/A,#N/A,FALSE,"1.3";#N/A,#N/A,FALSE,"1.4";#N/A,#N/A,FALSE,"1.5";#N/A,#N/A,FALSE,"1.6";#N/A,#N/A,FALSE,"SOD";#N/A,#N/A,FALSE,"CF"}</definedName>
    <definedName name="wrn.ARR._.Forms." localSheetId="24" hidden="1">{#N/A,#N/A,FALSE,"1.1";#N/A,#N/A,FALSE,"1.1a";#N/A,#N/A,FALSE,"1.1b";#N/A,#N/A,FALSE,"1.1c";#N/A,#N/A,FALSE,"1.1e";#N/A,#N/A,FALSE,"1.1f";#N/A,#N/A,FALSE,"1.1g";#N/A,#N/A,FALSE,"1.1h_D";#N/A,#N/A,FALSE,"1.1h_T";#N/A,#N/A,FALSE,"1.2";#N/A,#N/A,FALSE,"1.3b";#N/A,#N/A,FALSE,"1.3";#N/A,#N/A,FALSE,"1.4";#N/A,#N/A,FALSE,"1.5";#N/A,#N/A,FALSE,"1.6";#N/A,#N/A,FALSE,"SOD";#N/A,#N/A,FALSE,"CF"}</definedName>
    <definedName name="wrn.ARR._.Forms." localSheetId="25" hidden="1">{#N/A,#N/A,FALSE,"1.1";#N/A,#N/A,FALSE,"1.1a";#N/A,#N/A,FALSE,"1.1b";#N/A,#N/A,FALSE,"1.1c";#N/A,#N/A,FALSE,"1.1e";#N/A,#N/A,FALSE,"1.1f";#N/A,#N/A,FALSE,"1.1g";#N/A,#N/A,FALSE,"1.1h_D";#N/A,#N/A,FALSE,"1.1h_T";#N/A,#N/A,FALSE,"1.2";#N/A,#N/A,FALSE,"1.3b";#N/A,#N/A,FALSE,"1.3";#N/A,#N/A,FALSE,"1.4";#N/A,#N/A,FALSE,"1.5";#N/A,#N/A,FALSE,"1.6";#N/A,#N/A,FALSE,"SOD";#N/A,#N/A,FALSE,"CF"}</definedName>
    <definedName name="wrn.ARR._.Forms." localSheetId="26" hidden="1">{#N/A,#N/A,FALSE,"1.1";#N/A,#N/A,FALSE,"1.1a";#N/A,#N/A,FALSE,"1.1b";#N/A,#N/A,FALSE,"1.1c";#N/A,#N/A,FALSE,"1.1e";#N/A,#N/A,FALSE,"1.1f";#N/A,#N/A,FALSE,"1.1g";#N/A,#N/A,FALSE,"1.1h_D";#N/A,#N/A,FALSE,"1.1h_T";#N/A,#N/A,FALSE,"1.2";#N/A,#N/A,FALSE,"1.3b";#N/A,#N/A,FALSE,"1.3";#N/A,#N/A,FALSE,"1.4";#N/A,#N/A,FALSE,"1.5";#N/A,#N/A,FALSE,"1.6";#N/A,#N/A,FALSE,"SOD";#N/A,#N/A,FALSE,"CF"}</definedName>
    <definedName name="wrn.ARR._.Forms." localSheetId="27" hidden="1">{#N/A,#N/A,FALSE,"1.1";#N/A,#N/A,FALSE,"1.1a";#N/A,#N/A,FALSE,"1.1b";#N/A,#N/A,FALSE,"1.1c";#N/A,#N/A,FALSE,"1.1e";#N/A,#N/A,FALSE,"1.1f";#N/A,#N/A,FALSE,"1.1g";#N/A,#N/A,FALSE,"1.1h_D";#N/A,#N/A,FALSE,"1.1h_T";#N/A,#N/A,FALSE,"1.2";#N/A,#N/A,FALSE,"1.3b";#N/A,#N/A,FALSE,"1.3";#N/A,#N/A,FALSE,"1.4";#N/A,#N/A,FALSE,"1.5";#N/A,#N/A,FALSE,"1.6";#N/A,#N/A,FALSE,"SOD";#N/A,#N/A,FALSE,"CF"}</definedName>
    <definedName name="wrn.ARR._.Forms." localSheetId="28" hidden="1">{#N/A,#N/A,FALSE,"1.1";#N/A,#N/A,FALSE,"1.1a";#N/A,#N/A,FALSE,"1.1b";#N/A,#N/A,FALSE,"1.1c";#N/A,#N/A,FALSE,"1.1e";#N/A,#N/A,FALSE,"1.1f";#N/A,#N/A,FALSE,"1.1g";#N/A,#N/A,FALSE,"1.1h_D";#N/A,#N/A,FALSE,"1.1h_T";#N/A,#N/A,FALSE,"1.2";#N/A,#N/A,FALSE,"1.3b";#N/A,#N/A,FALSE,"1.3";#N/A,#N/A,FALSE,"1.4";#N/A,#N/A,FALSE,"1.5";#N/A,#N/A,FALSE,"1.6";#N/A,#N/A,FALSE,"SOD";#N/A,#N/A,FALSE,"CF"}</definedName>
    <definedName name="wrn.ARR._.Forms." localSheetId="29" hidden="1">{#N/A,#N/A,FALSE,"1.1";#N/A,#N/A,FALSE,"1.1a";#N/A,#N/A,FALSE,"1.1b";#N/A,#N/A,FALSE,"1.1c";#N/A,#N/A,FALSE,"1.1e";#N/A,#N/A,FALSE,"1.1f";#N/A,#N/A,FALSE,"1.1g";#N/A,#N/A,FALSE,"1.1h_D";#N/A,#N/A,FALSE,"1.1h_T";#N/A,#N/A,FALSE,"1.2";#N/A,#N/A,FALSE,"1.3b";#N/A,#N/A,FALSE,"1.3";#N/A,#N/A,FALSE,"1.4";#N/A,#N/A,FALSE,"1.5";#N/A,#N/A,FALSE,"1.6";#N/A,#N/A,FALSE,"SOD";#N/A,#N/A,FALSE,"CF"}</definedName>
    <definedName name="wrn.ARR._.Forms." localSheetId="30" hidden="1">{#N/A,#N/A,FALSE,"1.1";#N/A,#N/A,FALSE,"1.1a";#N/A,#N/A,FALSE,"1.1b";#N/A,#N/A,FALSE,"1.1c";#N/A,#N/A,FALSE,"1.1e";#N/A,#N/A,FALSE,"1.1f";#N/A,#N/A,FALSE,"1.1g";#N/A,#N/A,FALSE,"1.1h_D";#N/A,#N/A,FALSE,"1.1h_T";#N/A,#N/A,FALSE,"1.2";#N/A,#N/A,FALSE,"1.3b";#N/A,#N/A,FALSE,"1.3";#N/A,#N/A,FALSE,"1.4";#N/A,#N/A,FALSE,"1.5";#N/A,#N/A,FALSE,"1.6";#N/A,#N/A,FALSE,"SOD";#N/A,#N/A,FALSE,"CF"}</definedName>
    <definedName name="wrn.ARR._.Forms." localSheetId="32" hidden="1">{#N/A,#N/A,FALSE,"1.1";#N/A,#N/A,FALSE,"1.1a";#N/A,#N/A,FALSE,"1.1b";#N/A,#N/A,FALSE,"1.1c";#N/A,#N/A,FALSE,"1.1e";#N/A,#N/A,FALSE,"1.1f";#N/A,#N/A,FALSE,"1.1g";#N/A,#N/A,FALSE,"1.1h_D";#N/A,#N/A,FALSE,"1.1h_T";#N/A,#N/A,FALSE,"1.2";#N/A,#N/A,FALSE,"1.3b";#N/A,#N/A,FALSE,"1.3";#N/A,#N/A,FALSE,"1.4";#N/A,#N/A,FALSE,"1.5";#N/A,#N/A,FALSE,"1.6";#N/A,#N/A,FALSE,"SOD";#N/A,#N/A,FALSE,"CF"}</definedName>
    <definedName name="wrn.ARR._.Forms." localSheetId="35" hidden="1">{#N/A,#N/A,FALSE,"1.1";#N/A,#N/A,FALSE,"1.1a";#N/A,#N/A,FALSE,"1.1b";#N/A,#N/A,FALSE,"1.1c";#N/A,#N/A,FALSE,"1.1e";#N/A,#N/A,FALSE,"1.1f";#N/A,#N/A,FALSE,"1.1g";#N/A,#N/A,FALSE,"1.1h_D";#N/A,#N/A,FALSE,"1.1h_T";#N/A,#N/A,FALSE,"1.2";#N/A,#N/A,FALSE,"1.3b";#N/A,#N/A,FALSE,"1.3";#N/A,#N/A,FALSE,"1.4";#N/A,#N/A,FALSE,"1.5";#N/A,#N/A,FALSE,"1.6";#N/A,#N/A,FALSE,"SOD";#N/A,#N/A,FALSE,"CF"}</definedName>
    <definedName name="wrn.ARR._.Forms." localSheetId="13" hidden="1">{#N/A,#N/A,FALSE,"1.1";#N/A,#N/A,FALSE,"1.1a";#N/A,#N/A,FALSE,"1.1b";#N/A,#N/A,FALSE,"1.1c";#N/A,#N/A,FALSE,"1.1e";#N/A,#N/A,FALSE,"1.1f";#N/A,#N/A,FALSE,"1.1g";#N/A,#N/A,FALSE,"1.1h_D";#N/A,#N/A,FALSE,"1.1h_T";#N/A,#N/A,FALSE,"1.2";#N/A,#N/A,FALSE,"1.3b";#N/A,#N/A,FALSE,"1.3";#N/A,#N/A,FALSE,"1.4";#N/A,#N/A,FALSE,"1.5";#N/A,#N/A,FALSE,"1.6";#N/A,#N/A,FALSE,"SOD";#N/A,#N/A,FALSE,"CF"}</definedName>
    <definedName name="wrn.ARR._.Forms." localSheetId="14" hidden="1">{#N/A,#N/A,FALSE,"1.1";#N/A,#N/A,FALSE,"1.1a";#N/A,#N/A,FALSE,"1.1b";#N/A,#N/A,FALSE,"1.1c";#N/A,#N/A,FALSE,"1.1e";#N/A,#N/A,FALSE,"1.1f";#N/A,#N/A,FALSE,"1.1g";#N/A,#N/A,FALSE,"1.1h_D";#N/A,#N/A,FALSE,"1.1h_T";#N/A,#N/A,FALSE,"1.2";#N/A,#N/A,FALSE,"1.3b";#N/A,#N/A,FALSE,"1.3";#N/A,#N/A,FALSE,"1.4";#N/A,#N/A,FALSE,"1.5";#N/A,#N/A,FALSE,"1.6";#N/A,#N/A,FALSE,"SOD";#N/A,#N/A,FALSE,"CF"}</definedName>
    <definedName name="wrn.ARR._.Forms." localSheetId="15" hidden="1">{#N/A,#N/A,FALSE,"1.1";#N/A,#N/A,FALSE,"1.1a";#N/A,#N/A,FALSE,"1.1b";#N/A,#N/A,FALSE,"1.1c";#N/A,#N/A,FALSE,"1.1e";#N/A,#N/A,FALSE,"1.1f";#N/A,#N/A,FALSE,"1.1g";#N/A,#N/A,FALSE,"1.1h_D";#N/A,#N/A,FALSE,"1.1h_T";#N/A,#N/A,FALSE,"1.2";#N/A,#N/A,FALSE,"1.3b";#N/A,#N/A,FALSE,"1.3";#N/A,#N/A,FALSE,"1.4";#N/A,#N/A,FALSE,"1.5";#N/A,#N/A,FALSE,"1.6";#N/A,#N/A,FALSE,"SOD";#N/A,#N/A,FALSE,"CF"}</definedName>
    <definedName name="wrn.ARR._.Forms." localSheetId="18" hidden="1">{#N/A,#N/A,FALSE,"1.1";#N/A,#N/A,FALSE,"1.1a";#N/A,#N/A,FALSE,"1.1b";#N/A,#N/A,FALSE,"1.1c";#N/A,#N/A,FALSE,"1.1e";#N/A,#N/A,FALSE,"1.1f";#N/A,#N/A,FALSE,"1.1g";#N/A,#N/A,FALSE,"1.1h_D";#N/A,#N/A,FALSE,"1.1h_T";#N/A,#N/A,FALSE,"1.2";#N/A,#N/A,FALSE,"1.3b";#N/A,#N/A,FALSE,"1.3";#N/A,#N/A,FALSE,"1.4";#N/A,#N/A,FALSE,"1.5";#N/A,#N/A,FALSE,"1.6";#N/A,#N/A,FALSE,"SOD";#N/A,#N/A,FALSE,"CF"}</definedName>
    <definedName name="wrn.ARR._.Forms." localSheetId="19"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22" hidden="1">{#N/A,#N/A,FALSE,"2000-01 Form 1.3a";#N/A,#N/A,FALSE,"H1 2001-02 Form 1.3a";#N/A,#N/A,FALSE,"H2 2001-02 Form 1.3a";#N/A,#N/A,FALSE,"2001-02 Form 1.3a";#N/A,#N/A,FALSE,"2002-03 Form 1.3a"}</definedName>
    <definedName name="wrn.ARR._.Output." localSheetId="23" hidden="1">{#N/A,#N/A,FALSE,"2000-01 Form 1.3a";#N/A,#N/A,FALSE,"H1 2001-02 Form 1.3a";#N/A,#N/A,FALSE,"H2 2001-02 Form 1.3a";#N/A,#N/A,FALSE,"2001-02 Form 1.3a";#N/A,#N/A,FALSE,"2002-03 Form 1.3a"}</definedName>
    <definedName name="wrn.ARR._.Output." localSheetId="24" hidden="1">{#N/A,#N/A,FALSE,"2000-01 Form 1.3a";#N/A,#N/A,FALSE,"H1 2001-02 Form 1.3a";#N/A,#N/A,FALSE,"H2 2001-02 Form 1.3a";#N/A,#N/A,FALSE,"2001-02 Form 1.3a";#N/A,#N/A,FALSE,"2002-03 Form 1.3a"}</definedName>
    <definedName name="wrn.ARR._.Output." localSheetId="25" hidden="1">{#N/A,#N/A,FALSE,"2000-01 Form 1.3a";#N/A,#N/A,FALSE,"H1 2001-02 Form 1.3a";#N/A,#N/A,FALSE,"H2 2001-02 Form 1.3a";#N/A,#N/A,FALSE,"2001-02 Form 1.3a";#N/A,#N/A,FALSE,"2002-03 Form 1.3a"}</definedName>
    <definedName name="wrn.ARR._.Output." localSheetId="26" hidden="1">{#N/A,#N/A,FALSE,"2000-01 Form 1.3a";#N/A,#N/A,FALSE,"H1 2001-02 Form 1.3a";#N/A,#N/A,FALSE,"H2 2001-02 Form 1.3a";#N/A,#N/A,FALSE,"2001-02 Form 1.3a";#N/A,#N/A,FALSE,"2002-03 Form 1.3a"}</definedName>
    <definedName name="wrn.ARR._.Output." localSheetId="27" hidden="1">{#N/A,#N/A,FALSE,"2000-01 Form 1.3a";#N/A,#N/A,FALSE,"H1 2001-02 Form 1.3a";#N/A,#N/A,FALSE,"H2 2001-02 Form 1.3a";#N/A,#N/A,FALSE,"2001-02 Form 1.3a";#N/A,#N/A,FALSE,"2002-03 Form 1.3a"}</definedName>
    <definedName name="wrn.ARR._.Output." localSheetId="28" hidden="1">{#N/A,#N/A,FALSE,"2000-01 Form 1.3a";#N/A,#N/A,FALSE,"H1 2001-02 Form 1.3a";#N/A,#N/A,FALSE,"H2 2001-02 Form 1.3a";#N/A,#N/A,FALSE,"2001-02 Form 1.3a";#N/A,#N/A,FALSE,"2002-03 Form 1.3a"}</definedName>
    <definedName name="wrn.ARR._.Output." localSheetId="29" hidden="1">{#N/A,#N/A,FALSE,"2000-01 Form 1.3a";#N/A,#N/A,FALSE,"H1 2001-02 Form 1.3a";#N/A,#N/A,FALSE,"H2 2001-02 Form 1.3a";#N/A,#N/A,FALSE,"2001-02 Form 1.3a";#N/A,#N/A,FALSE,"2002-03 Form 1.3a"}</definedName>
    <definedName name="wrn.ARR._.Output." localSheetId="30" hidden="1">{#N/A,#N/A,FALSE,"2000-01 Form 1.3a";#N/A,#N/A,FALSE,"H1 2001-02 Form 1.3a";#N/A,#N/A,FALSE,"H2 2001-02 Form 1.3a";#N/A,#N/A,FALSE,"2001-02 Form 1.3a";#N/A,#N/A,FALSE,"2002-03 Form 1.3a"}</definedName>
    <definedName name="wrn.ARR._.Output." localSheetId="32" hidden="1">{#N/A,#N/A,FALSE,"2000-01 Form 1.3a";#N/A,#N/A,FALSE,"H1 2001-02 Form 1.3a";#N/A,#N/A,FALSE,"H2 2001-02 Form 1.3a";#N/A,#N/A,FALSE,"2001-02 Form 1.3a";#N/A,#N/A,FALSE,"2002-03 Form 1.3a"}</definedName>
    <definedName name="wrn.ARR._.Output." localSheetId="35" hidden="1">{#N/A,#N/A,FALSE,"2000-01 Form 1.3a";#N/A,#N/A,FALSE,"H1 2001-02 Form 1.3a";#N/A,#N/A,FALSE,"H2 2001-02 Form 1.3a";#N/A,#N/A,FALSE,"2001-02 Form 1.3a";#N/A,#N/A,FALSE,"2002-03 Form 1.3a"}</definedName>
    <definedName name="wrn.ARR._.Output." localSheetId="13" hidden="1">{#N/A,#N/A,FALSE,"2000-01 Form 1.3a";#N/A,#N/A,FALSE,"H1 2001-02 Form 1.3a";#N/A,#N/A,FALSE,"H2 2001-02 Form 1.3a";#N/A,#N/A,FALSE,"2001-02 Form 1.3a";#N/A,#N/A,FALSE,"2002-03 Form 1.3a"}</definedName>
    <definedName name="wrn.ARR._.Output." localSheetId="14" hidden="1">{#N/A,#N/A,FALSE,"2000-01 Form 1.3a";#N/A,#N/A,FALSE,"H1 2001-02 Form 1.3a";#N/A,#N/A,FALSE,"H2 2001-02 Form 1.3a";#N/A,#N/A,FALSE,"2001-02 Form 1.3a";#N/A,#N/A,FALSE,"2002-03 Form 1.3a"}</definedName>
    <definedName name="wrn.ARR._.Output." localSheetId="15" hidden="1">{#N/A,#N/A,FALSE,"2000-01 Form 1.3a";#N/A,#N/A,FALSE,"H1 2001-02 Form 1.3a";#N/A,#N/A,FALSE,"H2 2001-02 Form 1.3a";#N/A,#N/A,FALSE,"2001-02 Form 1.3a";#N/A,#N/A,FALSE,"2002-03 Form 1.3a"}</definedName>
    <definedName name="wrn.ARR._.Output." localSheetId="18" hidden="1">{#N/A,#N/A,FALSE,"2000-01 Form 1.3a";#N/A,#N/A,FALSE,"H1 2001-02 Form 1.3a";#N/A,#N/A,FALSE,"H2 2001-02 Form 1.3a";#N/A,#N/A,FALSE,"2001-02 Form 1.3a";#N/A,#N/A,FALSE,"2002-03 Form 1.3a"}</definedName>
    <definedName name="wrn.ARR._.Output." localSheetId="19"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22"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4"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6"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9"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0"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2"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4"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9"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2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22"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4"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6"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9"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0"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2"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4"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9"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22" hidden="1">{#N/A,#N/A,FALSE,"2002-03 Form 1.3a";#N/A,#N/A,FALSE,"2003-04 Form 1.3a";#N/A,#N/A,FALSE,"Avai- CY";#N/A,#N/A,FALSE,"Avai- EY";#N/A,#N/A,FALSE,"Demand vs Availability"}</definedName>
    <definedName name="wrn.PP." localSheetId="23" hidden="1">{#N/A,#N/A,FALSE,"2002-03 Form 1.3a";#N/A,#N/A,FALSE,"2003-04 Form 1.3a";#N/A,#N/A,FALSE,"Avai- CY";#N/A,#N/A,FALSE,"Avai- EY";#N/A,#N/A,FALSE,"Demand vs Availability"}</definedName>
    <definedName name="wrn.PP." localSheetId="24" hidden="1">{#N/A,#N/A,FALSE,"2002-03 Form 1.3a";#N/A,#N/A,FALSE,"2003-04 Form 1.3a";#N/A,#N/A,FALSE,"Avai- CY";#N/A,#N/A,FALSE,"Avai- EY";#N/A,#N/A,FALSE,"Demand vs Availability"}</definedName>
    <definedName name="wrn.PP." localSheetId="25" hidden="1">{#N/A,#N/A,FALSE,"2002-03 Form 1.3a";#N/A,#N/A,FALSE,"2003-04 Form 1.3a";#N/A,#N/A,FALSE,"Avai- CY";#N/A,#N/A,FALSE,"Avai- EY";#N/A,#N/A,FALSE,"Demand vs Availability"}</definedName>
    <definedName name="wrn.PP." localSheetId="26" hidden="1">{#N/A,#N/A,FALSE,"2002-03 Form 1.3a";#N/A,#N/A,FALSE,"2003-04 Form 1.3a";#N/A,#N/A,FALSE,"Avai- CY";#N/A,#N/A,FALSE,"Avai- EY";#N/A,#N/A,FALSE,"Demand vs Availability"}</definedName>
    <definedName name="wrn.PP." localSheetId="27" hidden="1">{#N/A,#N/A,FALSE,"2002-03 Form 1.3a";#N/A,#N/A,FALSE,"2003-04 Form 1.3a";#N/A,#N/A,FALSE,"Avai- CY";#N/A,#N/A,FALSE,"Avai- EY";#N/A,#N/A,FALSE,"Demand vs Availability"}</definedName>
    <definedName name="wrn.PP." localSheetId="28" hidden="1">{#N/A,#N/A,FALSE,"2002-03 Form 1.3a";#N/A,#N/A,FALSE,"2003-04 Form 1.3a";#N/A,#N/A,FALSE,"Avai- CY";#N/A,#N/A,FALSE,"Avai- EY";#N/A,#N/A,FALSE,"Demand vs Availability"}</definedName>
    <definedName name="wrn.PP." localSheetId="29" hidden="1">{#N/A,#N/A,FALSE,"2002-03 Form 1.3a";#N/A,#N/A,FALSE,"2003-04 Form 1.3a";#N/A,#N/A,FALSE,"Avai- CY";#N/A,#N/A,FALSE,"Avai- EY";#N/A,#N/A,FALSE,"Demand vs Availability"}</definedName>
    <definedName name="wrn.PP." localSheetId="30" hidden="1">{#N/A,#N/A,FALSE,"2002-03 Form 1.3a";#N/A,#N/A,FALSE,"2003-04 Form 1.3a";#N/A,#N/A,FALSE,"Avai- CY";#N/A,#N/A,FALSE,"Avai- EY";#N/A,#N/A,FALSE,"Demand vs Availability"}</definedName>
    <definedName name="wrn.PP." localSheetId="32" hidden="1">{#N/A,#N/A,FALSE,"2002-03 Form 1.3a";#N/A,#N/A,FALSE,"2003-04 Form 1.3a";#N/A,#N/A,FALSE,"Avai- CY";#N/A,#N/A,FALSE,"Avai- EY";#N/A,#N/A,FALSE,"Demand vs Availability"}</definedName>
    <definedName name="wrn.PP." localSheetId="35" hidden="1">{#N/A,#N/A,FALSE,"2002-03 Form 1.3a";#N/A,#N/A,FALSE,"2003-04 Form 1.3a";#N/A,#N/A,FALSE,"Avai- CY";#N/A,#N/A,FALSE,"Avai- EY";#N/A,#N/A,FALSE,"Demand vs Availability"}</definedName>
    <definedName name="wrn.PP." localSheetId="13" hidden="1">{#N/A,#N/A,FALSE,"2002-03 Form 1.3a";#N/A,#N/A,FALSE,"2003-04 Form 1.3a";#N/A,#N/A,FALSE,"Avai- CY";#N/A,#N/A,FALSE,"Avai- EY";#N/A,#N/A,FALSE,"Demand vs Availability"}</definedName>
    <definedName name="wrn.PP." localSheetId="14" hidden="1">{#N/A,#N/A,FALSE,"2002-03 Form 1.3a";#N/A,#N/A,FALSE,"2003-04 Form 1.3a";#N/A,#N/A,FALSE,"Avai- CY";#N/A,#N/A,FALSE,"Avai- EY";#N/A,#N/A,FALSE,"Demand vs Availability"}</definedName>
    <definedName name="wrn.PP." localSheetId="15" hidden="1">{#N/A,#N/A,FALSE,"2002-03 Form 1.3a";#N/A,#N/A,FALSE,"2003-04 Form 1.3a";#N/A,#N/A,FALSE,"Avai- CY";#N/A,#N/A,FALSE,"Avai- EY";#N/A,#N/A,FALSE,"Demand vs Availability"}</definedName>
    <definedName name="wrn.PP." localSheetId="18" hidden="1">{#N/A,#N/A,FALSE,"2002-03 Form 1.3a";#N/A,#N/A,FALSE,"2003-04 Form 1.3a";#N/A,#N/A,FALSE,"Avai- CY";#N/A,#N/A,FALSE,"Avai- EY";#N/A,#N/A,FALSE,"Demand vs Availability"}</definedName>
    <definedName name="wrn.PP." localSheetId="19"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22"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4"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6"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9"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0"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2"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4"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9"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22">#REF!</definedName>
    <definedName name="X1_" localSheetId="23">#REF!</definedName>
    <definedName name="X1_" localSheetId="24">#REF!</definedName>
    <definedName name="X1_" localSheetId="25">#REF!</definedName>
    <definedName name="X1_" localSheetId="26">#REF!</definedName>
    <definedName name="X1_" localSheetId="27">#REF!</definedName>
    <definedName name="X1_" localSheetId="28">#REF!</definedName>
    <definedName name="X1_" localSheetId="29">#REF!</definedName>
    <definedName name="X1_" localSheetId="30">#REF!</definedName>
    <definedName name="X1_" localSheetId="32">#REF!</definedName>
    <definedName name="X1_" localSheetId="35">#REF!</definedName>
    <definedName name="X1_" localSheetId="13">#REF!</definedName>
    <definedName name="X1_" localSheetId="14">#REF!</definedName>
    <definedName name="X1_" localSheetId="15">#REF!</definedName>
    <definedName name="X1_" localSheetId="18">#REF!</definedName>
    <definedName name="X1_" localSheetId="19">#REF!</definedName>
    <definedName name="X1_">#REF!</definedName>
    <definedName name="Y122_">[1]DLC!$HR$109</definedName>
    <definedName name="YEAR" localSheetId="22">#REF!</definedName>
    <definedName name="YEAR" localSheetId="23">#REF!</definedName>
    <definedName name="YEAR" localSheetId="24">#REF!</definedName>
    <definedName name="YEAR" localSheetId="25">#REF!</definedName>
    <definedName name="YEAR" localSheetId="26">#REF!</definedName>
    <definedName name="YEAR" localSheetId="27">#REF!</definedName>
    <definedName name="YEAR" localSheetId="28">#REF!</definedName>
    <definedName name="YEAR" localSheetId="29">#REF!</definedName>
    <definedName name="YEAR" localSheetId="30">#REF!</definedName>
    <definedName name="YEAR" localSheetId="32">#REF!</definedName>
    <definedName name="YEAR" localSheetId="35">#REF!</definedName>
    <definedName name="YEAR" localSheetId="13">#REF!</definedName>
    <definedName name="YEAR" localSheetId="14">#REF!</definedName>
    <definedName name="YEAR" localSheetId="15">#REF!</definedName>
    <definedName name="YEAR" localSheetId="18">#REF!</definedName>
    <definedName name="YEAR" localSheetId="19">#REF!</definedName>
    <definedName name="YEAR">#REF!</definedName>
    <definedName name="YEARLY">[6]TWELVE!$A$3:$Q$445</definedName>
    <definedName name="YTPI" localSheetId="22">#REF!</definedName>
    <definedName name="YTPI" localSheetId="23">#REF!</definedName>
    <definedName name="YTPI" localSheetId="24">#REF!</definedName>
    <definedName name="YTPI" localSheetId="25">#REF!</definedName>
    <definedName name="YTPI" localSheetId="26">#REF!</definedName>
    <definedName name="YTPI" localSheetId="27">#REF!</definedName>
    <definedName name="YTPI" localSheetId="28">#REF!</definedName>
    <definedName name="YTPI" localSheetId="29">#REF!</definedName>
    <definedName name="YTPI" localSheetId="30">#REF!</definedName>
    <definedName name="YTPI" localSheetId="32">#REF!</definedName>
    <definedName name="YTPI" localSheetId="35">#REF!</definedName>
    <definedName name="YTPI" localSheetId="13">#REF!</definedName>
    <definedName name="YTPI" localSheetId="14">#REF!</definedName>
    <definedName name="YTPI" localSheetId="15">#REF!</definedName>
    <definedName name="YTPI" localSheetId="18">#REF!</definedName>
    <definedName name="YTPI" localSheetId="19">#REF!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71" l="1"/>
  <c r="H35" i="71"/>
  <c r="G35" i="71"/>
  <c r="H33" i="71"/>
  <c r="G33" i="71"/>
  <c r="H32" i="71"/>
  <c r="G32" i="71"/>
  <c r="H31" i="71"/>
  <c r="G31" i="71"/>
  <c r="E10" i="71" l="1"/>
  <c r="H10" i="71" l="1"/>
  <c r="E11" i="71" l="1"/>
  <c r="H11" i="71" s="1"/>
  <c r="H209" i="110" l="1"/>
  <c r="E12" i="71" l="1"/>
  <c r="H12" i="71" s="1"/>
  <c r="G15" i="71"/>
  <c r="G12" i="71" l="1"/>
  <c r="E17" i="71"/>
  <c r="G17" i="71" s="1"/>
  <c r="E16" i="71"/>
  <c r="G16" i="71" s="1"/>
  <c r="H16" i="71" l="1"/>
  <c r="H17" i="71"/>
  <c r="L55" i="62" l="1"/>
  <c r="M55" i="62" s="1"/>
  <c r="O53" i="62"/>
  <c r="P53" i="62" s="1"/>
  <c r="L52" i="62"/>
  <c r="M52" i="62" s="1"/>
  <c r="I51" i="62"/>
  <c r="J51" i="62" s="1"/>
  <c r="O49" i="62"/>
  <c r="O48" i="62"/>
  <c r="L47" i="62"/>
  <c r="I46" i="62"/>
  <c r="L46" i="62" s="1"/>
  <c r="I45" i="62"/>
  <c r="J45" i="62" s="1"/>
  <c r="F22" i="62"/>
  <c r="R13" i="62"/>
  <c r="O12" i="62"/>
  <c r="F9" i="62"/>
  <c r="I10" i="62"/>
  <c r="J10" i="62" s="1"/>
  <c r="L11" i="62"/>
  <c r="M11" i="62" s="1"/>
  <c r="G55" i="101"/>
  <c r="L51" i="101"/>
  <c r="M51" i="101" s="1"/>
  <c r="O49" i="101"/>
  <c r="P49" i="101" s="1"/>
  <c r="L48" i="101"/>
  <c r="M48" i="101" s="1"/>
  <c r="I47" i="101"/>
  <c r="J47" i="101" s="1"/>
  <c r="O45" i="101"/>
  <c r="P45" i="101" s="1"/>
  <c r="L44" i="101"/>
  <c r="M44" i="101" s="1"/>
  <c r="I43" i="101"/>
  <c r="J43" i="101" s="1"/>
  <c r="O23" i="101"/>
  <c r="P23" i="101" s="1"/>
  <c r="I22" i="101"/>
  <c r="O22" i="101"/>
  <c r="L22" i="101"/>
  <c r="S59" i="61"/>
  <c r="R54" i="61"/>
  <c r="R55" i="61"/>
  <c r="O53" i="61"/>
  <c r="R49" i="61"/>
  <c r="R48" i="61"/>
  <c r="O49" i="61"/>
  <c r="R40" i="61"/>
  <c r="R41" i="61"/>
  <c r="R42" i="61"/>
  <c r="R43" i="61"/>
  <c r="R35" i="61"/>
  <c r="R34" i="61"/>
  <c r="R36" i="61"/>
  <c r="R37" i="61"/>
  <c r="R38" i="61"/>
  <c r="R33" i="61"/>
  <c r="R31" i="61"/>
  <c r="R30" i="61"/>
  <c r="R29" i="61"/>
  <c r="R28" i="61"/>
  <c r="R27" i="61"/>
  <c r="R26" i="61"/>
  <c r="R25" i="61"/>
  <c r="R24" i="61"/>
  <c r="R23" i="61"/>
  <c r="R22" i="61"/>
  <c r="R21" i="61"/>
  <c r="R20" i="61"/>
  <c r="R19" i="61"/>
  <c r="R18" i="61"/>
  <c r="R17" i="61"/>
  <c r="R16" i="61"/>
  <c r="R15" i="61"/>
  <c r="M62" i="59"/>
  <c r="G8" i="109"/>
  <c r="J46" i="62" l="1"/>
  <c r="O55" i="62"/>
  <c r="O51" i="101"/>
  <c r="G41" i="78" l="1"/>
  <c r="G17" i="73" l="1"/>
  <c r="G39" i="92"/>
  <c r="G32" i="72"/>
  <c r="G18" i="72"/>
  <c r="I56" i="70"/>
  <c r="G56" i="70"/>
  <c r="G45" i="69"/>
  <c r="L54" i="63" l="1"/>
  <c r="J54" i="63"/>
  <c r="H54" i="63"/>
  <c r="H53" i="63"/>
  <c r="H52" i="63"/>
  <c r="L51" i="63"/>
  <c r="J51" i="63"/>
  <c r="H51" i="63"/>
  <c r="L39" i="63" l="1"/>
  <c r="J39" i="63"/>
  <c r="G27" i="53"/>
  <c r="G36" i="52"/>
  <c r="I35" i="60"/>
  <c r="G35" i="60"/>
  <c r="G35" i="8"/>
  <c r="G21" i="7" l="1"/>
  <c r="K40" i="5"/>
  <c r="F9" i="3"/>
  <c r="J41" i="1" l="1"/>
  <c r="G41" i="1"/>
  <c r="E36" i="1" l="1"/>
  <c r="H36" i="1"/>
  <c r="F16" i="1" l="1"/>
  <c r="I16" i="1" s="1"/>
  <c r="J16" i="1" s="1"/>
  <c r="H234" i="110" l="1"/>
  <c r="H232" i="110"/>
  <c r="E8" i="109" l="1"/>
  <c r="E55" i="24" l="1"/>
  <c r="E39" i="92"/>
  <c r="E32" i="72"/>
  <c r="E33" i="71"/>
  <c r="F48" i="68"/>
  <c r="F59" i="62"/>
  <c r="F29" i="102"/>
  <c r="F55" i="101"/>
  <c r="F59" i="61"/>
  <c r="F63" i="59"/>
  <c r="F62" i="58"/>
  <c r="F36" i="8"/>
  <c r="F37" i="1"/>
  <c r="I37" i="1" l="1"/>
  <c r="J37" i="1" s="1"/>
  <c r="G37" i="1"/>
  <c r="F41" i="1"/>
  <c r="F40" i="3" l="1"/>
  <c r="F38" i="3"/>
  <c r="F27" i="3"/>
  <c r="F20" i="3"/>
  <c r="F17" i="3"/>
  <c r="F8" i="3"/>
  <c r="G8" i="3" s="1"/>
  <c r="F10" i="3"/>
  <c r="F12" i="3"/>
  <c r="F13" i="3"/>
  <c r="F14" i="3"/>
  <c r="F15" i="3"/>
  <c r="F16" i="3"/>
  <c r="F18" i="3"/>
  <c r="F19" i="3"/>
  <c r="F22" i="3"/>
  <c r="F23" i="3"/>
  <c r="F24" i="3"/>
  <c r="F25" i="3"/>
  <c r="F26" i="3"/>
  <c r="F28" i="3"/>
  <c r="F29" i="3"/>
  <c r="F31" i="3"/>
  <c r="F32" i="3"/>
  <c r="F33" i="3"/>
  <c r="F34" i="3"/>
  <c r="F35" i="3"/>
  <c r="F37" i="3"/>
  <c r="F39" i="3"/>
  <c r="F41" i="3"/>
  <c r="F42" i="3"/>
  <c r="F24" i="2"/>
  <c r="F18" i="2"/>
  <c r="F15" i="2"/>
  <c r="F10" i="2"/>
  <c r="F11" i="2"/>
  <c r="F12" i="2"/>
  <c r="F13" i="2"/>
  <c r="F16" i="2"/>
  <c r="F17" i="2"/>
  <c r="F19" i="2"/>
  <c r="F20" i="2"/>
  <c r="F21" i="2"/>
  <c r="F22" i="2"/>
  <c r="F23" i="2"/>
  <c r="F25" i="2"/>
  <c r="F27" i="2"/>
  <c r="F28" i="2"/>
  <c r="F9" i="2"/>
  <c r="F33" i="1"/>
  <c r="F31" i="1"/>
  <c r="F23" i="1"/>
  <c r="F19" i="1"/>
  <c r="F15" i="1"/>
  <c r="F10" i="1"/>
  <c r="F11" i="1"/>
  <c r="F12" i="1"/>
  <c r="F13" i="1"/>
  <c r="F14" i="1"/>
  <c r="F17" i="1"/>
  <c r="F18" i="1"/>
  <c r="F20" i="1"/>
  <c r="F21" i="1"/>
  <c r="F22" i="1"/>
  <c r="F24" i="1"/>
  <c r="F25" i="1"/>
  <c r="F27" i="1"/>
  <c r="F28" i="1"/>
  <c r="F30" i="1"/>
  <c r="F32" i="1"/>
  <c r="F34" i="1"/>
  <c r="F35" i="1"/>
  <c r="F9" i="1"/>
  <c r="F8" i="6"/>
  <c r="F17" i="4"/>
  <c r="F9" i="4"/>
  <c r="I9" i="3"/>
  <c r="R458" i="100"/>
  <c r="R457" i="100"/>
  <c r="R456" i="100"/>
  <c r="R455" i="100"/>
  <c r="R454" i="100"/>
  <c r="F34" i="2" l="1"/>
  <c r="F32" i="2"/>
  <c r="E41" i="78" l="1"/>
  <c r="G15" i="103"/>
  <c r="E41" i="108"/>
  <c r="E58" i="24"/>
  <c r="E42" i="78"/>
  <c r="E17" i="73"/>
  <c r="F38" i="77"/>
  <c r="E56" i="70"/>
  <c r="E35" i="71"/>
  <c r="F44" i="69"/>
  <c r="F45" i="69"/>
  <c r="F47" i="68"/>
  <c r="F50" i="68"/>
  <c r="F39" i="63"/>
  <c r="F27" i="53"/>
  <c r="E36" i="52"/>
  <c r="E35" i="60"/>
  <c r="F61" i="62"/>
  <c r="R61" i="62"/>
  <c r="O61" i="62"/>
  <c r="L61" i="62"/>
  <c r="I61" i="62"/>
  <c r="R57" i="101"/>
  <c r="O57" i="101"/>
  <c r="L57" i="101"/>
  <c r="I57" i="101"/>
  <c r="F57" i="101"/>
  <c r="R61" i="61"/>
  <c r="O61" i="61"/>
  <c r="L61" i="61"/>
  <c r="I61" i="61"/>
  <c r="F61" i="61"/>
  <c r="L62" i="59"/>
  <c r="I62" i="59"/>
  <c r="F62" i="59"/>
  <c r="F61" i="59"/>
  <c r="I60" i="58"/>
  <c r="F60" i="58"/>
  <c r="L61" i="58"/>
  <c r="I61" i="58"/>
  <c r="F61" i="58"/>
  <c r="F32" i="11"/>
  <c r="I42" i="10"/>
  <c r="F42" i="10"/>
  <c r="I37" i="9"/>
  <c r="F37" i="9"/>
  <c r="F35" i="8"/>
  <c r="E42" i="5"/>
  <c r="E40" i="5"/>
  <c r="F27" i="4"/>
  <c r="I47" i="3"/>
  <c r="F47" i="3"/>
  <c r="M40" i="5" l="1"/>
  <c r="E21" i="5"/>
  <c r="K21" i="5" s="1"/>
  <c r="E20" i="5"/>
  <c r="G20" i="5" s="1"/>
  <c r="M21" i="5" l="1"/>
  <c r="I20" i="5"/>
  <c r="G15" i="109"/>
  <c r="H68" i="110" l="1"/>
  <c r="H59" i="110"/>
  <c r="H66" i="110"/>
  <c r="H32" i="72" l="1"/>
  <c r="H26" i="72"/>
  <c r="G38" i="77" l="1"/>
  <c r="E11" i="73"/>
  <c r="G11" i="73" s="1"/>
  <c r="E7" i="103"/>
  <c r="E8" i="103"/>
  <c r="G42" i="78"/>
  <c r="G41" i="108"/>
  <c r="H345" i="110" l="1"/>
  <c r="H344" i="110"/>
  <c r="H342" i="110"/>
  <c r="H341" i="110"/>
  <c r="H339" i="110"/>
  <c r="H338" i="110"/>
  <c r="H337" i="110"/>
  <c r="H335" i="110"/>
  <c r="H334" i="110"/>
  <c r="H331" i="110"/>
  <c r="H330" i="110"/>
  <c r="H329" i="110"/>
  <c r="H328" i="110"/>
  <c r="H303" i="110"/>
  <c r="H302" i="110"/>
  <c r="H301" i="110"/>
  <c r="H300" i="110"/>
  <c r="H299" i="110"/>
  <c r="H298" i="110"/>
  <c r="H297" i="110"/>
  <c r="H295" i="110"/>
  <c r="H294" i="110"/>
  <c r="H293" i="110"/>
  <c r="H292" i="110"/>
  <c r="H291" i="110"/>
  <c r="H290" i="110"/>
  <c r="H288" i="110"/>
  <c r="H287" i="110"/>
  <c r="H286" i="110"/>
  <c r="H285" i="110"/>
  <c r="H283" i="110"/>
  <c r="H282" i="110"/>
  <c r="H281" i="110"/>
  <c r="H279" i="110"/>
  <c r="H277" i="110"/>
  <c r="H275" i="110"/>
  <c r="H272" i="110"/>
  <c r="H270" i="110"/>
  <c r="H268" i="110"/>
  <c r="H265" i="110"/>
  <c r="H264" i="110"/>
  <c r="H263" i="110"/>
  <c r="H259" i="110"/>
  <c r="H257" i="110"/>
  <c r="H255" i="110"/>
  <c r="H254" i="110"/>
  <c r="H253" i="110"/>
  <c r="H249" i="110"/>
  <c r="H248" i="110"/>
  <c r="H247" i="110"/>
  <c r="H243" i="110"/>
  <c r="H242" i="110"/>
  <c r="H241" i="110"/>
  <c r="H240" i="110"/>
  <c r="H239" i="110"/>
  <c r="H229" i="110"/>
  <c r="H228" i="110"/>
  <c r="H223" i="110"/>
  <c r="H222" i="110"/>
  <c r="H221" i="110"/>
  <c r="H219" i="110"/>
  <c r="H217" i="110"/>
  <c r="H216" i="110"/>
  <c r="H215" i="110"/>
  <c r="H214" i="110"/>
  <c r="H211" i="110"/>
  <c r="H210" i="110"/>
  <c r="H208" i="110"/>
  <c r="H207" i="110"/>
  <c r="H203" i="110"/>
  <c r="H202" i="110"/>
  <c r="H201" i="110"/>
  <c r="H198" i="110"/>
  <c r="H197" i="110"/>
  <c r="H196" i="110"/>
  <c r="H195" i="110"/>
  <c r="H194" i="110"/>
  <c r="H191" i="110"/>
  <c r="H190" i="110"/>
  <c r="H189" i="110"/>
  <c r="H188" i="110"/>
  <c r="H187" i="110"/>
  <c r="H184" i="110"/>
  <c r="H183" i="110"/>
  <c r="H182" i="110"/>
  <c r="H181" i="110"/>
  <c r="H180" i="110"/>
  <c r="H175" i="110"/>
  <c r="H174" i="110"/>
  <c r="H173" i="110"/>
  <c r="H167" i="110"/>
  <c r="H166" i="110"/>
  <c r="H164" i="110"/>
  <c r="H162" i="110"/>
  <c r="H161" i="110"/>
  <c r="H158" i="110"/>
  <c r="H149" i="110"/>
  <c r="H148" i="110"/>
  <c r="H145" i="110"/>
  <c r="H144" i="110"/>
  <c r="H142" i="110"/>
  <c r="H141" i="110"/>
  <c r="H140" i="110"/>
  <c r="H137" i="110"/>
  <c r="H136" i="110"/>
  <c r="H132" i="110"/>
  <c r="H130" i="110"/>
  <c r="H129" i="110"/>
  <c r="H126" i="110"/>
  <c r="H125" i="110"/>
  <c r="H122" i="110"/>
  <c r="H121" i="110"/>
  <c r="H120" i="110"/>
  <c r="H119" i="110"/>
  <c r="H118" i="110"/>
  <c r="H116" i="110"/>
  <c r="H115" i="110"/>
  <c r="H112" i="110"/>
  <c r="H110" i="110"/>
  <c r="H109" i="110"/>
  <c r="H104" i="110"/>
  <c r="H102" i="110"/>
  <c r="H101" i="110"/>
  <c r="H93" i="110"/>
  <c r="H91" i="110"/>
  <c r="H90" i="110"/>
  <c r="H89" i="110"/>
  <c r="H86" i="110"/>
  <c r="H84" i="110"/>
  <c r="H82" i="110"/>
  <c r="H80" i="110"/>
  <c r="H79" i="110"/>
  <c r="H78" i="110"/>
  <c r="H75" i="110"/>
  <c r="H74" i="110"/>
  <c r="H73" i="110"/>
  <c r="H70" i="110"/>
  <c r="H60" i="110"/>
  <c r="H56" i="110"/>
  <c r="H55" i="110"/>
  <c r="H52" i="110"/>
  <c r="H51" i="110"/>
  <c r="H48" i="110"/>
  <c r="H47" i="110"/>
  <c r="H44" i="110"/>
  <c r="H43" i="110"/>
  <c r="H40" i="110"/>
  <c r="H39" i="110"/>
  <c r="H36" i="110"/>
  <c r="H33" i="110"/>
  <c r="H30" i="110"/>
  <c r="H27" i="110"/>
  <c r="H25" i="110"/>
  <c r="H24" i="110"/>
  <c r="H23" i="110"/>
  <c r="H20" i="110"/>
  <c r="H19" i="110"/>
  <c r="H18" i="110"/>
  <c r="H15" i="110"/>
  <c r="H14" i="110"/>
  <c r="H11" i="110"/>
  <c r="H10" i="110"/>
  <c r="H9" i="110"/>
  <c r="H346" i="110" l="1"/>
  <c r="G349" i="110" s="1"/>
  <c r="G350" i="110" s="1"/>
  <c r="G29" i="102"/>
  <c r="K14" i="63" l="1"/>
  <c r="I33" i="3" l="1"/>
  <c r="J33" i="3" s="1"/>
  <c r="E9" i="109" l="1"/>
  <c r="G9" i="109" s="1"/>
  <c r="E10" i="109" l="1"/>
  <c r="G10" i="109" s="1"/>
  <c r="G12" i="109" s="1"/>
  <c r="G13" i="109" s="1"/>
  <c r="G17" i="109" l="1"/>
  <c r="G14" i="109"/>
  <c r="E36" i="5"/>
  <c r="E28" i="5"/>
  <c r="G18" i="109" l="1"/>
  <c r="G19" i="109" s="1"/>
  <c r="J61" i="62"/>
  <c r="G57" i="101"/>
  <c r="G21" i="109" l="1"/>
  <c r="G20" i="109"/>
  <c r="E7" i="108"/>
  <c r="G22" i="109" l="1"/>
  <c r="G23" i="109" s="1"/>
  <c r="L49" i="58"/>
  <c r="L48" i="58"/>
  <c r="L25" i="58"/>
  <c r="L36" i="58"/>
  <c r="L35" i="58"/>
  <c r="L30" i="58"/>
  <c r="L27" i="58"/>
  <c r="L16" i="58"/>
  <c r="L17" i="58"/>
  <c r="L18" i="58"/>
  <c r="L19" i="58"/>
  <c r="L20" i="58"/>
  <c r="L21" i="58"/>
  <c r="L22" i="58"/>
  <c r="L23" i="58"/>
  <c r="L26" i="58"/>
  <c r="L28" i="58"/>
  <c r="L29" i="58"/>
  <c r="L31" i="58"/>
  <c r="L32" i="58"/>
  <c r="L34" i="58"/>
  <c r="L37" i="58"/>
  <c r="L38" i="58"/>
  <c r="L39" i="58"/>
  <c r="L41" i="58"/>
  <c r="L42" i="58"/>
  <c r="L43" i="58"/>
  <c r="L44" i="58"/>
  <c r="L53" i="58"/>
  <c r="L56" i="58"/>
  <c r="L12" i="58"/>
  <c r="E9" i="71"/>
  <c r="G9" i="71" s="1"/>
  <c r="G59" i="61" l="1"/>
  <c r="F15" i="58"/>
  <c r="E9" i="73"/>
  <c r="G9" i="73" s="1"/>
  <c r="E8" i="73"/>
  <c r="G8" i="73" s="1"/>
  <c r="E10" i="72" l="1"/>
  <c r="E30" i="108" l="1"/>
  <c r="G30" i="108" s="1"/>
  <c r="E28" i="108"/>
  <c r="G28" i="108" s="1"/>
  <c r="E21" i="108"/>
  <c r="G21" i="108" s="1"/>
  <c r="E16" i="108"/>
  <c r="G16" i="108" s="1"/>
  <c r="E8" i="108"/>
  <c r="E9" i="108"/>
  <c r="E10" i="108"/>
  <c r="G10" i="108" s="1"/>
  <c r="E11" i="108"/>
  <c r="G11" i="108" s="1"/>
  <c r="E12" i="108"/>
  <c r="E13" i="108"/>
  <c r="G13" i="108" s="1"/>
  <c r="E14" i="108"/>
  <c r="G14" i="108" s="1"/>
  <c r="E15" i="108"/>
  <c r="G15" i="108" s="1"/>
  <c r="E17" i="108"/>
  <c r="E18" i="108"/>
  <c r="E19" i="108"/>
  <c r="G19" i="108" s="1"/>
  <c r="E20" i="108"/>
  <c r="G20" i="108" s="1"/>
  <c r="E22" i="108"/>
  <c r="E23" i="108"/>
  <c r="G23" i="108" s="1"/>
  <c r="E24" i="108"/>
  <c r="G24" i="108" s="1"/>
  <c r="E25" i="108"/>
  <c r="G25" i="108" s="1"/>
  <c r="E26" i="108"/>
  <c r="E27" i="108"/>
  <c r="G27" i="108" s="1"/>
  <c r="E29" i="108"/>
  <c r="G29" i="108" s="1"/>
  <c r="E31" i="108"/>
  <c r="G31" i="108" s="1"/>
  <c r="E32" i="108"/>
  <c r="G32" i="108" s="1"/>
  <c r="E33" i="108"/>
  <c r="G33" i="108" s="1"/>
  <c r="E34" i="108"/>
  <c r="G34" i="108" s="1"/>
  <c r="E35" i="108"/>
  <c r="G35" i="108" s="1"/>
  <c r="E36" i="108"/>
  <c r="G36" i="108" s="1"/>
  <c r="H49" i="108"/>
  <c r="H48" i="108"/>
  <c r="H47" i="108"/>
  <c r="H46" i="108"/>
  <c r="H45" i="108"/>
  <c r="H44" i="108"/>
  <c r="H41" i="108"/>
  <c r="I40" i="108"/>
  <c r="H40" i="108"/>
  <c r="H39" i="108"/>
  <c r="H38" i="108"/>
  <c r="H37" i="108"/>
  <c r="H36" i="108"/>
  <c r="H35" i="108"/>
  <c r="H34" i="108"/>
  <c r="H33" i="108"/>
  <c r="H32" i="108"/>
  <c r="H31" i="108"/>
  <c r="H30" i="108"/>
  <c r="H29" i="108"/>
  <c r="H28" i="108"/>
  <c r="H27" i="108"/>
  <c r="H26" i="108"/>
  <c r="G26" i="108"/>
  <c r="H25" i="108"/>
  <c r="H24" i="108"/>
  <c r="H23" i="108"/>
  <c r="H22" i="108"/>
  <c r="G22" i="108"/>
  <c r="H21" i="108"/>
  <c r="H20" i="108"/>
  <c r="H19" i="108"/>
  <c r="H18" i="108"/>
  <c r="F18" i="108"/>
  <c r="H17" i="108"/>
  <c r="G17" i="108"/>
  <c r="H16" i="108"/>
  <c r="H15" i="108"/>
  <c r="H14" i="108"/>
  <c r="H13" i="108"/>
  <c r="H12" i="108"/>
  <c r="G12" i="108"/>
  <c r="H11" i="108"/>
  <c r="H10" i="108"/>
  <c r="H9" i="108"/>
  <c r="G9" i="108"/>
  <c r="H8" i="108"/>
  <c r="G8" i="108"/>
  <c r="H7" i="108"/>
  <c r="F7" i="108"/>
  <c r="G18" i="108" l="1"/>
  <c r="G7" i="108"/>
  <c r="G37" i="108" s="1"/>
  <c r="G38" i="108" s="1"/>
  <c r="G43" i="108" l="1"/>
  <c r="G39" i="108" l="1"/>
  <c r="G44" i="108" s="1"/>
  <c r="G45" i="108" s="1"/>
  <c r="F10" i="68"/>
  <c r="G46" i="108" l="1"/>
  <c r="G47" i="108"/>
  <c r="F44" i="62"/>
  <c r="G48" i="108" l="1"/>
  <c r="G49" i="108" s="1"/>
  <c r="F9" i="9"/>
  <c r="F8" i="8"/>
  <c r="E30" i="3" l="1"/>
  <c r="H30" i="3"/>
  <c r="I48" i="58" l="1"/>
  <c r="I36" i="58"/>
  <c r="I35" i="58"/>
  <c r="I30" i="58"/>
  <c r="I27" i="58"/>
  <c r="I25" i="58"/>
  <c r="I15" i="58"/>
  <c r="I17" i="58"/>
  <c r="I18" i="58"/>
  <c r="I19" i="58"/>
  <c r="I20" i="58"/>
  <c r="I21" i="58"/>
  <c r="I22" i="58"/>
  <c r="I24" i="58"/>
  <c r="I26" i="58"/>
  <c r="I28" i="58"/>
  <c r="I29" i="58"/>
  <c r="I31" i="58"/>
  <c r="I32" i="58"/>
  <c r="I34" i="58"/>
  <c r="I37" i="58"/>
  <c r="I38" i="58"/>
  <c r="I39" i="58"/>
  <c r="I41" i="58"/>
  <c r="I42" i="58"/>
  <c r="I43" i="58"/>
  <c r="I52" i="58"/>
  <c r="I11" i="58"/>
  <c r="F47" i="58"/>
  <c r="F36" i="58"/>
  <c r="F35" i="58"/>
  <c r="F30" i="58"/>
  <c r="F27" i="58"/>
  <c r="F25" i="58"/>
  <c r="F17" i="58"/>
  <c r="F18" i="58"/>
  <c r="F19" i="58"/>
  <c r="F20" i="58"/>
  <c r="F21" i="58"/>
  <c r="F22" i="58"/>
  <c r="F24" i="58"/>
  <c r="F26" i="58"/>
  <c r="F28" i="58"/>
  <c r="F29" i="58"/>
  <c r="F31" i="58"/>
  <c r="F32" i="58"/>
  <c r="F34" i="58"/>
  <c r="F37" i="58"/>
  <c r="F38" i="58"/>
  <c r="F39" i="58"/>
  <c r="F41" i="58"/>
  <c r="F42" i="58"/>
  <c r="F43" i="58"/>
  <c r="F44" i="58"/>
  <c r="F45" i="58"/>
  <c r="F52" i="58"/>
  <c r="F53" i="58"/>
  <c r="F54" i="58"/>
  <c r="F55" i="58"/>
  <c r="F10" i="58"/>
  <c r="E41" i="24"/>
  <c r="E45" i="24"/>
  <c r="E44" i="24"/>
  <c r="E30" i="24"/>
  <c r="E29" i="24"/>
  <c r="E24" i="24"/>
  <c r="E20" i="24"/>
  <c r="E18" i="24"/>
  <c r="E11" i="24"/>
  <c r="E10" i="24"/>
  <c r="E12" i="24"/>
  <c r="E13" i="24"/>
  <c r="E14" i="24"/>
  <c r="E15" i="24"/>
  <c r="E16" i="24"/>
  <c r="E17" i="24"/>
  <c r="E19" i="24"/>
  <c r="E21" i="24"/>
  <c r="E22" i="24"/>
  <c r="E23" i="24"/>
  <c r="E25" i="24"/>
  <c r="E26" i="24"/>
  <c r="E28" i="24"/>
  <c r="E31" i="24"/>
  <c r="E32" i="24"/>
  <c r="E33" i="24"/>
  <c r="E35" i="24"/>
  <c r="E36" i="24"/>
  <c r="E37" i="24"/>
  <c r="E38" i="24"/>
  <c r="E39" i="24"/>
  <c r="E40" i="24"/>
  <c r="E42" i="24"/>
  <c r="E47" i="24"/>
  <c r="E48" i="24"/>
  <c r="E49" i="24"/>
  <c r="E50" i="24"/>
  <c r="E51" i="24"/>
  <c r="E9" i="24"/>
  <c r="E27" i="78"/>
  <c r="E24" i="78"/>
  <c r="E18" i="78"/>
  <c r="E9" i="78"/>
  <c r="E10" i="78"/>
  <c r="E11" i="78"/>
  <c r="E12" i="78"/>
  <c r="E13" i="78"/>
  <c r="E14" i="78"/>
  <c r="E15" i="78"/>
  <c r="E16" i="78"/>
  <c r="E17" i="78"/>
  <c r="E19" i="78"/>
  <c r="E20" i="78"/>
  <c r="E21" i="78"/>
  <c r="E22" i="78"/>
  <c r="E23" i="78"/>
  <c r="E26" i="78"/>
  <c r="E28" i="78"/>
  <c r="E29" i="78"/>
  <c r="E30" i="78"/>
  <c r="E32" i="78"/>
  <c r="G32" i="78" s="1"/>
  <c r="E33" i="78"/>
  <c r="E34" i="78"/>
  <c r="E35" i="78"/>
  <c r="E36" i="78"/>
  <c r="E8" i="78"/>
  <c r="E9" i="103"/>
  <c r="E10" i="103"/>
  <c r="E11" i="103"/>
  <c r="G11" i="103" l="1"/>
  <c r="G10" i="103"/>
  <c r="G9" i="103"/>
  <c r="G8" i="103"/>
  <c r="G7" i="103"/>
  <c r="E10" i="73"/>
  <c r="G10" i="73" s="1"/>
  <c r="E12" i="73"/>
  <c r="G12" i="73" s="1"/>
  <c r="E20" i="92"/>
  <c r="E17" i="92"/>
  <c r="E31" i="92"/>
  <c r="E27" i="92"/>
  <c r="I27" i="92" s="1"/>
  <c r="E26" i="92"/>
  <c r="G26" i="92" s="1"/>
  <c r="E22" i="92"/>
  <c r="E21" i="92"/>
  <c r="E9" i="92"/>
  <c r="E11" i="92"/>
  <c r="E12" i="92"/>
  <c r="E13" i="92"/>
  <c r="E14" i="92"/>
  <c r="G14" i="92" s="1"/>
  <c r="E15" i="92"/>
  <c r="I15" i="92" s="1"/>
  <c r="E16" i="92"/>
  <c r="E18" i="92"/>
  <c r="I18" i="92" s="1"/>
  <c r="E19" i="92"/>
  <c r="E23" i="92"/>
  <c r="E24" i="92"/>
  <c r="E25" i="92"/>
  <c r="E28" i="92"/>
  <c r="E30" i="92"/>
  <c r="E32" i="92"/>
  <c r="E8" i="92"/>
  <c r="G12" i="103" l="1"/>
  <c r="G13" i="103" s="1"/>
  <c r="I30" i="92"/>
  <c r="G30" i="92"/>
  <c r="I28" i="92"/>
  <c r="G28" i="92"/>
  <c r="I31" i="92"/>
  <c r="G31" i="92"/>
  <c r="G13" i="73"/>
  <c r="G14" i="73" s="1"/>
  <c r="G17" i="103"/>
  <c r="G14" i="103"/>
  <c r="G11" i="92"/>
  <c r="I11" i="92"/>
  <c r="F31" i="77"/>
  <c r="F22" i="77"/>
  <c r="F15" i="77"/>
  <c r="F9" i="77"/>
  <c r="F10" i="77"/>
  <c r="F11" i="77"/>
  <c r="F12" i="77"/>
  <c r="F13" i="77"/>
  <c r="F14" i="77"/>
  <c r="F17" i="77"/>
  <c r="F18" i="77"/>
  <c r="F19" i="77"/>
  <c r="F20" i="77"/>
  <c r="F21" i="77"/>
  <c r="F23" i="77"/>
  <c r="F25" i="77"/>
  <c r="G25" i="77" s="1"/>
  <c r="F26" i="77"/>
  <c r="F27" i="77"/>
  <c r="F28" i="77"/>
  <c r="F29" i="77"/>
  <c r="F32" i="77"/>
  <c r="F33" i="77"/>
  <c r="F34" i="77"/>
  <c r="G18" i="103" l="1"/>
  <c r="G19" i="103" s="1"/>
  <c r="G15" i="73"/>
  <c r="G19" i="73"/>
  <c r="G20" i="73" s="1"/>
  <c r="G21" i="73" s="1"/>
  <c r="E22" i="72"/>
  <c r="E17" i="72"/>
  <c r="E11" i="72"/>
  <c r="E12" i="72"/>
  <c r="E13" i="72"/>
  <c r="E14" i="72"/>
  <c r="E15" i="72"/>
  <c r="E16" i="72"/>
  <c r="E19" i="72"/>
  <c r="G19" i="72" s="1"/>
  <c r="E20" i="72"/>
  <c r="E21" i="72"/>
  <c r="E23" i="72"/>
  <c r="E24" i="72"/>
  <c r="E25" i="72"/>
  <c r="E27" i="72"/>
  <c r="G21" i="103" l="1"/>
  <c r="G20" i="103"/>
  <c r="G22" i="103" s="1"/>
  <c r="G23" i="103" s="1"/>
  <c r="H16" i="72"/>
  <c r="G16" i="72"/>
  <c r="G23" i="73"/>
  <c r="G22" i="73"/>
  <c r="G17" i="72"/>
  <c r="H17" i="72"/>
  <c r="G25" i="72"/>
  <c r="H25" i="72"/>
  <c r="E51" i="70"/>
  <c r="E43" i="70"/>
  <c r="K43" i="70" s="1"/>
  <c r="E42" i="70"/>
  <c r="E41" i="70"/>
  <c r="E31" i="70"/>
  <c r="E30" i="70"/>
  <c r="E23" i="70"/>
  <c r="K23" i="70" s="1"/>
  <c r="E19" i="70"/>
  <c r="E9" i="70"/>
  <c r="E8" i="70"/>
  <c r="E11" i="70"/>
  <c r="E12" i="70"/>
  <c r="E13" i="70"/>
  <c r="E14" i="70"/>
  <c r="E15" i="70"/>
  <c r="E16" i="70"/>
  <c r="E17" i="70"/>
  <c r="E18" i="70"/>
  <c r="E20" i="70"/>
  <c r="E21" i="70"/>
  <c r="E22" i="70"/>
  <c r="E24" i="70"/>
  <c r="E25" i="70"/>
  <c r="K25" i="70" s="1"/>
  <c r="E26" i="70"/>
  <c r="E27" i="70"/>
  <c r="G27" i="70" s="1"/>
  <c r="E29" i="70"/>
  <c r="E32" i="70"/>
  <c r="E33" i="70"/>
  <c r="E34" i="70"/>
  <c r="E36" i="70"/>
  <c r="E37" i="70"/>
  <c r="E38" i="70"/>
  <c r="E39" i="70"/>
  <c r="E45" i="70"/>
  <c r="E46" i="70"/>
  <c r="E47" i="70"/>
  <c r="E48" i="70"/>
  <c r="E49" i="70"/>
  <c r="K49" i="70" s="1"/>
  <c r="E50" i="70"/>
  <c r="F39" i="69"/>
  <c r="F29" i="69"/>
  <c r="F26" i="69"/>
  <c r="F21" i="69"/>
  <c r="F18" i="69"/>
  <c r="F10" i="69"/>
  <c r="F11" i="69"/>
  <c r="F12" i="69"/>
  <c r="F13" i="69"/>
  <c r="F14" i="69"/>
  <c r="F15" i="69"/>
  <c r="F16" i="69"/>
  <c r="F17" i="69"/>
  <c r="F19" i="69"/>
  <c r="F20" i="69"/>
  <c r="F22" i="69"/>
  <c r="F23" i="69"/>
  <c r="F24" i="69"/>
  <c r="F25" i="69"/>
  <c r="F28" i="69"/>
  <c r="G28" i="69" s="1"/>
  <c r="F30" i="69"/>
  <c r="F31" i="69"/>
  <c r="F32" i="69"/>
  <c r="F34" i="69"/>
  <c r="F35" i="69"/>
  <c r="F36" i="69"/>
  <c r="F37" i="69"/>
  <c r="F38" i="69"/>
  <c r="F40" i="69"/>
  <c r="F9" i="69"/>
  <c r="E18" i="71"/>
  <c r="E23" i="71"/>
  <c r="G23" i="71" s="1"/>
  <c r="E13" i="71"/>
  <c r="E14" i="71"/>
  <c r="E20" i="71"/>
  <c r="E21" i="71"/>
  <c r="E22" i="71"/>
  <c r="E24" i="71"/>
  <c r="E25" i="71"/>
  <c r="E26" i="71"/>
  <c r="E27" i="71"/>
  <c r="E28" i="71"/>
  <c r="F43" i="68"/>
  <c r="F39" i="68"/>
  <c r="F29" i="68"/>
  <c r="F28" i="68"/>
  <c r="F23" i="68"/>
  <c r="F20" i="68"/>
  <c r="F17" i="68"/>
  <c r="F11" i="68"/>
  <c r="F12" i="68"/>
  <c r="F13" i="68"/>
  <c r="F14" i="68"/>
  <c r="F15" i="68"/>
  <c r="F16" i="68"/>
  <c r="F18" i="68"/>
  <c r="F19" i="68"/>
  <c r="F21" i="68"/>
  <c r="F22" i="68"/>
  <c r="G22" i="68" s="1"/>
  <c r="F24" i="68"/>
  <c r="F25" i="68"/>
  <c r="F27" i="68"/>
  <c r="F30" i="68"/>
  <c r="F31" i="68"/>
  <c r="F32" i="68"/>
  <c r="F34" i="68"/>
  <c r="F35" i="68"/>
  <c r="F36" i="68"/>
  <c r="F37" i="68"/>
  <c r="F38" i="68"/>
  <c r="G38" i="68" s="1"/>
  <c r="F40" i="68"/>
  <c r="F41" i="68"/>
  <c r="F42" i="68"/>
  <c r="G24" i="73" l="1"/>
  <c r="G25" i="73" s="1"/>
  <c r="H13" i="71"/>
  <c r="G13" i="71"/>
  <c r="H25" i="71"/>
  <c r="G25" i="71"/>
  <c r="H20" i="71"/>
  <c r="G20" i="71"/>
  <c r="G18" i="71"/>
  <c r="H18" i="71"/>
  <c r="H26" i="71"/>
  <c r="G26" i="71"/>
  <c r="G24" i="70"/>
  <c r="I24" i="70"/>
  <c r="G48" i="70"/>
  <c r="I48" i="70"/>
  <c r="K34" i="70"/>
  <c r="G34" i="70"/>
  <c r="I34" i="70"/>
  <c r="I51" i="70"/>
  <c r="K51" i="70"/>
  <c r="G51" i="70"/>
  <c r="F29" i="63"/>
  <c r="L29" i="63" s="1"/>
  <c r="F28" i="63"/>
  <c r="H28" i="63" s="1"/>
  <c r="F22" i="63"/>
  <c r="F16" i="63"/>
  <c r="F14" i="63"/>
  <c r="F11" i="63"/>
  <c r="F12" i="63"/>
  <c r="F13" i="63"/>
  <c r="F15" i="63"/>
  <c r="F17" i="63"/>
  <c r="F18" i="63"/>
  <c r="F19" i="63"/>
  <c r="F20" i="63"/>
  <c r="F21" i="63"/>
  <c r="F24" i="63"/>
  <c r="F25" i="63"/>
  <c r="F26" i="63"/>
  <c r="F27" i="63"/>
  <c r="F30" i="63"/>
  <c r="F32" i="63"/>
  <c r="H32" i="63" s="1"/>
  <c r="F33" i="63"/>
  <c r="J33" i="63" s="1"/>
  <c r="F34" i="63"/>
  <c r="F10" i="63"/>
  <c r="H10" i="63" s="1"/>
  <c r="R22" i="102"/>
  <c r="R21" i="102"/>
  <c r="R25" i="102"/>
  <c r="R24" i="102"/>
  <c r="R13" i="102"/>
  <c r="O25" i="102"/>
  <c r="O20" i="102"/>
  <c r="O19" i="102"/>
  <c r="O24" i="102"/>
  <c r="O12" i="102"/>
  <c r="L18" i="102"/>
  <c r="L17" i="102"/>
  <c r="I16" i="102"/>
  <c r="F15" i="102"/>
  <c r="L25" i="102"/>
  <c r="L24" i="102"/>
  <c r="L11" i="102"/>
  <c r="I25" i="102"/>
  <c r="I24" i="102"/>
  <c r="I10" i="102"/>
  <c r="F25" i="102"/>
  <c r="G25" i="102" s="1"/>
  <c r="F24" i="102"/>
  <c r="R49" i="62" l="1"/>
  <c r="S49" i="62" s="1"/>
  <c r="R48" i="62"/>
  <c r="S48" i="62" s="1"/>
  <c r="R33" i="62"/>
  <c r="S33" i="62" s="1"/>
  <c r="R32" i="62"/>
  <c r="S32" i="62" s="1"/>
  <c r="R27" i="62"/>
  <c r="S27" i="62" s="1"/>
  <c r="R24" i="62"/>
  <c r="S24" i="62" s="1"/>
  <c r="R22" i="62"/>
  <c r="S22" i="62" s="1"/>
  <c r="R14" i="62"/>
  <c r="S14" i="62" s="1"/>
  <c r="R15" i="62"/>
  <c r="R16" i="62"/>
  <c r="S16" i="62" s="1"/>
  <c r="R17" i="62"/>
  <c r="S17" i="62" s="1"/>
  <c r="R18" i="62"/>
  <c r="S18" i="62" s="1"/>
  <c r="R19" i="62"/>
  <c r="R20" i="62"/>
  <c r="S20" i="62" s="1"/>
  <c r="R21" i="62"/>
  <c r="S21" i="62" s="1"/>
  <c r="R23" i="62"/>
  <c r="S23" i="62" s="1"/>
  <c r="R25" i="62"/>
  <c r="S25" i="62" s="1"/>
  <c r="R26" i="62"/>
  <c r="R28" i="62"/>
  <c r="S28" i="62" s="1"/>
  <c r="R29" i="62"/>
  <c r="S29" i="62" s="1"/>
  <c r="R31" i="62"/>
  <c r="S31" i="62" s="1"/>
  <c r="R34" i="62"/>
  <c r="S34" i="62" s="1"/>
  <c r="R35" i="62"/>
  <c r="S35" i="62" s="1"/>
  <c r="R36" i="62"/>
  <c r="S36" i="62" s="1"/>
  <c r="R38" i="62"/>
  <c r="R39" i="62"/>
  <c r="S39" i="62" s="1"/>
  <c r="R40" i="62"/>
  <c r="S40" i="62" s="1"/>
  <c r="R41" i="62"/>
  <c r="S41" i="62" s="1"/>
  <c r="R54" i="62"/>
  <c r="S54" i="62" s="1"/>
  <c r="R55" i="62"/>
  <c r="S55" i="62" s="1"/>
  <c r="S13" i="62"/>
  <c r="G44" i="62"/>
  <c r="F33" i="62"/>
  <c r="O33" i="62" s="1"/>
  <c r="P33" i="62" s="1"/>
  <c r="F32" i="62"/>
  <c r="L32" i="62" s="1"/>
  <c r="M32" i="62" s="1"/>
  <c r="F27" i="62"/>
  <c r="G27" i="62" s="1"/>
  <c r="F24" i="62"/>
  <c r="G24" i="62" s="1"/>
  <c r="O22" i="62"/>
  <c r="P22" i="62" s="1"/>
  <c r="F14" i="62"/>
  <c r="F15" i="62"/>
  <c r="G15" i="62" s="1"/>
  <c r="F16" i="62"/>
  <c r="O16" i="62" s="1"/>
  <c r="P16" i="62" s="1"/>
  <c r="F17" i="62"/>
  <c r="O17" i="62" s="1"/>
  <c r="P17" i="62" s="1"/>
  <c r="F18" i="62"/>
  <c r="G18" i="62" s="1"/>
  <c r="F19" i="62"/>
  <c r="L19" i="62" s="1"/>
  <c r="M19" i="62" s="1"/>
  <c r="F20" i="62"/>
  <c r="G20" i="62" s="1"/>
  <c r="F21" i="62"/>
  <c r="F23" i="62"/>
  <c r="G23" i="62" s="1"/>
  <c r="F25" i="62"/>
  <c r="G25" i="62" s="1"/>
  <c r="F26" i="62"/>
  <c r="F28" i="62"/>
  <c r="I28" i="62" s="1"/>
  <c r="J28" i="62" s="1"/>
  <c r="F29" i="62"/>
  <c r="G29" i="62" s="1"/>
  <c r="F31" i="62"/>
  <c r="O31" i="62" s="1"/>
  <c r="P31" i="62" s="1"/>
  <c r="F34" i="62"/>
  <c r="F35" i="62"/>
  <c r="I35" i="62" s="1"/>
  <c r="J35" i="62" s="1"/>
  <c r="F36" i="62"/>
  <c r="L36" i="62" s="1"/>
  <c r="M36" i="62" s="1"/>
  <c r="F38" i="62"/>
  <c r="O38" i="62" s="1"/>
  <c r="P38" i="62" s="1"/>
  <c r="F39" i="62"/>
  <c r="L39" i="62" s="1"/>
  <c r="M39" i="62" s="1"/>
  <c r="F40" i="62"/>
  <c r="O40" i="62" s="1"/>
  <c r="P40" i="62" s="1"/>
  <c r="F41" i="62"/>
  <c r="L41" i="62" s="1"/>
  <c r="M41" i="62" s="1"/>
  <c r="F42" i="62"/>
  <c r="G42" i="62" s="1"/>
  <c r="G9" i="62"/>
  <c r="S61" i="62"/>
  <c r="P61" i="62"/>
  <c r="M61" i="62"/>
  <c r="G61" i="62"/>
  <c r="L59" i="62"/>
  <c r="P55" i="62"/>
  <c r="P49" i="62"/>
  <c r="P48" i="62"/>
  <c r="M47" i="62"/>
  <c r="S38" i="62"/>
  <c r="Q26" i="62"/>
  <c r="N26" i="62"/>
  <c r="K26" i="62"/>
  <c r="H26" i="62"/>
  <c r="E26" i="62"/>
  <c r="S19" i="62"/>
  <c r="S15" i="62"/>
  <c r="H14" i="62"/>
  <c r="K14" i="62" s="1"/>
  <c r="N14" i="62" s="1"/>
  <c r="P12" i="62"/>
  <c r="O29" i="102"/>
  <c r="R29" i="102" s="1"/>
  <c r="S29" i="102" s="1"/>
  <c r="G24" i="102"/>
  <c r="S22" i="102"/>
  <c r="S21" i="102"/>
  <c r="P20" i="102"/>
  <c r="P19" i="102"/>
  <c r="M18" i="102"/>
  <c r="M17" i="102"/>
  <c r="J16" i="102"/>
  <c r="G15" i="102"/>
  <c r="G26" i="102" s="1"/>
  <c r="G27" i="102" s="1"/>
  <c r="S13" i="102"/>
  <c r="P12" i="102"/>
  <c r="M11" i="102"/>
  <c r="J10" i="102"/>
  <c r="G28" i="102" l="1"/>
  <c r="G32" i="102"/>
  <c r="G33" i="102" s="1"/>
  <c r="G34" i="102" s="1"/>
  <c r="G21" i="62"/>
  <c r="L21" i="62"/>
  <c r="M21" i="62" s="1"/>
  <c r="I21" i="62"/>
  <c r="J21" i="62" s="1"/>
  <c r="O21" i="62"/>
  <c r="P21" i="62" s="1"/>
  <c r="S63" i="62"/>
  <c r="S26" i="62"/>
  <c r="S56" i="62" s="1"/>
  <c r="S57" i="62" s="1"/>
  <c r="O59" i="62"/>
  <c r="M59" i="62"/>
  <c r="G19" i="62"/>
  <c r="I15" i="62"/>
  <c r="J15" i="62" s="1"/>
  <c r="G38" i="62"/>
  <c r="O15" i="62"/>
  <c r="P15" i="62" s="1"/>
  <c r="I19" i="62"/>
  <c r="J19" i="62" s="1"/>
  <c r="G31" i="62"/>
  <c r="I38" i="62"/>
  <c r="J38" i="62" s="1"/>
  <c r="L15" i="62"/>
  <c r="M15" i="62" s="1"/>
  <c r="O19" i="62"/>
  <c r="P19" i="62" s="1"/>
  <c r="I31" i="62"/>
  <c r="J31" i="62" s="1"/>
  <c r="O20" i="62"/>
  <c r="P20" i="62" s="1"/>
  <c r="G59" i="62"/>
  <c r="G16" i="62"/>
  <c r="G28" i="62"/>
  <c r="G35" i="62"/>
  <c r="O18" i="62"/>
  <c r="P18" i="62" s="1"/>
  <c r="L29" i="62"/>
  <c r="M29" i="62" s="1"/>
  <c r="L23" i="62"/>
  <c r="M23" i="62" s="1"/>
  <c r="O28" i="62"/>
  <c r="P28" i="62" s="1"/>
  <c r="O35" i="62"/>
  <c r="P35" i="62" s="1"/>
  <c r="G17" i="62"/>
  <c r="L28" i="62"/>
  <c r="M28" i="62" s="1"/>
  <c r="G33" i="62"/>
  <c r="O24" i="62"/>
  <c r="P24" i="62" s="1"/>
  <c r="L22" i="62"/>
  <c r="M22" i="62" s="1"/>
  <c r="G22" i="62"/>
  <c r="I22" i="62"/>
  <c r="J22" i="62" s="1"/>
  <c r="I33" i="62"/>
  <c r="J33" i="62" s="1"/>
  <c r="G40" i="62"/>
  <c r="I40" i="62"/>
  <c r="J40" i="62" s="1"/>
  <c r="I17" i="62"/>
  <c r="J17" i="62" s="1"/>
  <c r="L25" i="62"/>
  <c r="M25" i="62" s="1"/>
  <c r="L17" i="62"/>
  <c r="M17" i="62" s="1"/>
  <c r="I27" i="62"/>
  <c r="J27" i="62" s="1"/>
  <c r="O29" i="62"/>
  <c r="P29" i="62" s="1"/>
  <c r="I36" i="62"/>
  <c r="J36" i="62" s="1"/>
  <c r="O36" i="62"/>
  <c r="P36" i="62" s="1"/>
  <c r="G36" i="62"/>
  <c r="M46" i="62"/>
  <c r="O39" i="62"/>
  <c r="P39" i="62" s="1"/>
  <c r="I39" i="62"/>
  <c r="J39" i="62" s="1"/>
  <c r="G39" i="62"/>
  <c r="O34" i="62"/>
  <c r="P34" i="62" s="1"/>
  <c r="I34" i="62"/>
  <c r="J34" i="62" s="1"/>
  <c r="G34" i="62"/>
  <c r="G14" i="62"/>
  <c r="I14" i="62"/>
  <c r="L27" i="62"/>
  <c r="M27" i="62" s="1"/>
  <c r="G26" i="62"/>
  <c r="I26" i="62"/>
  <c r="O26" i="62" s="1"/>
  <c r="P26" i="62" s="1"/>
  <c r="L26" i="62"/>
  <c r="M26" i="62" s="1"/>
  <c r="O27" i="62"/>
  <c r="P27" i="62" s="1"/>
  <c r="I29" i="62"/>
  <c r="J29" i="62" s="1"/>
  <c r="O32" i="62"/>
  <c r="P32" i="62" s="1"/>
  <c r="I32" i="62"/>
  <c r="J32" i="62" s="1"/>
  <c r="G32" i="62"/>
  <c r="L34" i="62"/>
  <c r="M34" i="62" s="1"/>
  <c r="O41" i="62"/>
  <c r="P41" i="62" s="1"/>
  <c r="I41" i="62"/>
  <c r="J41" i="62" s="1"/>
  <c r="G41" i="62"/>
  <c r="L16" i="62"/>
  <c r="M16" i="62" s="1"/>
  <c r="L18" i="62"/>
  <c r="M18" i="62" s="1"/>
  <c r="L20" i="62"/>
  <c r="M20" i="62" s="1"/>
  <c r="I23" i="62"/>
  <c r="J23" i="62" s="1"/>
  <c r="O23" i="62"/>
  <c r="P23" i="62" s="1"/>
  <c r="L24" i="62"/>
  <c r="M24" i="62" s="1"/>
  <c r="I25" i="62"/>
  <c r="I59" i="62"/>
  <c r="J59" i="62" s="1"/>
  <c r="L38" i="62"/>
  <c r="M38" i="62" s="1"/>
  <c r="L40" i="62"/>
  <c r="M40" i="62" s="1"/>
  <c r="L31" i="62"/>
  <c r="M31" i="62" s="1"/>
  <c r="L33" i="62"/>
  <c r="M33" i="62" s="1"/>
  <c r="L35" i="62"/>
  <c r="M35" i="62" s="1"/>
  <c r="I16" i="62"/>
  <c r="J16" i="62" s="1"/>
  <c r="I18" i="62"/>
  <c r="J18" i="62" s="1"/>
  <c r="I20" i="62"/>
  <c r="J20" i="62" s="1"/>
  <c r="I24" i="62"/>
  <c r="J24" i="62" s="1"/>
  <c r="M24" i="102"/>
  <c r="P29" i="102"/>
  <c r="J24" i="102"/>
  <c r="L29" i="102"/>
  <c r="M29" i="102" s="1"/>
  <c r="I29" i="102"/>
  <c r="J29" i="102" s="1"/>
  <c r="G56" i="62" l="1"/>
  <c r="G57" i="62" s="1"/>
  <c r="G58" i="62" s="1"/>
  <c r="S65" i="62"/>
  <c r="S58" i="62"/>
  <c r="S68" i="62" s="1"/>
  <c r="G35" i="102"/>
  <c r="G36" i="102"/>
  <c r="P59" i="62"/>
  <c r="R59" i="62"/>
  <c r="S59" i="62" s="1"/>
  <c r="J14" i="62"/>
  <c r="L14" i="62"/>
  <c r="O25" i="62"/>
  <c r="P25" i="62" s="1"/>
  <c r="J25" i="62"/>
  <c r="J26" i="62"/>
  <c r="S24" i="102"/>
  <c r="P24" i="102"/>
  <c r="J25" i="102"/>
  <c r="J26" i="102" s="1"/>
  <c r="J27" i="102" s="1"/>
  <c r="J56" i="62" l="1"/>
  <c r="J57" i="62" s="1"/>
  <c r="G37" i="102"/>
  <c r="G38" i="102" s="1"/>
  <c r="J32" i="102"/>
  <c r="J28" i="102"/>
  <c r="J58" i="62"/>
  <c r="J65" i="62"/>
  <c r="J67" i="62" s="1"/>
  <c r="O14" i="62"/>
  <c r="P14" i="62" s="1"/>
  <c r="P56" i="62" s="1"/>
  <c r="P57" i="62" s="1"/>
  <c r="M14" i="62"/>
  <c r="M56" i="62" s="1"/>
  <c r="M57" i="62" s="1"/>
  <c r="M25" i="102"/>
  <c r="M26" i="102" s="1"/>
  <c r="M27" i="102" s="1"/>
  <c r="M32" i="102" l="1"/>
  <c r="M28" i="102"/>
  <c r="P67" i="62"/>
  <c r="P65" i="62"/>
  <c r="P58" i="62"/>
  <c r="M65" i="62"/>
  <c r="M58" i="62"/>
  <c r="J33" i="102"/>
  <c r="J34" i="102" s="1"/>
  <c r="S69" i="62"/>
  <c r="S71" i="62" s="1"/>
  <c r="G65" i="62"/>
  <c r="G67" i="62" s="1"/>
  <c r="P25" i="102"/>
  <c r="P26" i="102" s="1"/>
  <c r="P27" i="102" s="1"/>
  <c r="S25" i="102"/>
  <c r="S26" i="102" s="1"/>
  <c r="S27" i="102" s="1"/>
  <c r="M67" i="62" l="1"/>
  <c r="M69" i="62" s="1"/>
  <c r="P32" i="102"/>
  <c r="P28" i="102"/>
  <c r="S28" i="102"/>
  <c r="S32" i="102"/>
  <c r="J36" i="102"/>
  <c r="J35" i="102"/>
  <c r="J37" i="102" s="1"/>
  <c r="J38" i="102" s="1"/>
  <c r="M33" i="102"/>
  <c r="M34" i="102" s="1"/>
  <c r="S70" i="62"/>
  <c r="S72" i="62" s="1"/>
  <c r="S73" i="62" s="1"/>
  <c r="G69" i="62"/>
  <c r="S33" i="102" l="1"/>
  <c r="S34" i="102" s="1"/>
  <c r="S35" i="102" s="1"/>
  <c r="P33" i="102"/>
  <c r="P34" i="102" s="1"/>
  <c r="M35" i="102"/>
  <c r="P69" i="62"/>
  <c r="M70" i="62"/>
  <c r="M71" i="62"/>
  <c r="G71" i="62"/>
  <c r="G70" i="62"/>
  <c r="J69" i="62"/>
  <c r="J71" i="62" l="1"/>
  <c r="J70" i="62"/>
  <c r="M72" i="62"/>
  <c r="M73" i="62" s="1"/>
  <c r="P35" i="102"/>
  <c r="P70" i="62"/>
  <c r="P71" i="62"/>
  <c r="G72" i="62"/>
  <c r="G73" i="62" s="1"/>
  <c r="M36" i="102"/>
  <c r="M37" i="102" s="1"/>
  <c r="M38" i="102" s="1"/>
  <c r="J72" i="62" l="1"/>
  <c r="J73" i="62" s="1"/>
  <c r="P72" i="62"/>
  <c r="P73" i="62" s="1"/>
  <c r="P36" i="102"/>
  <c r="P37" i="102" s="1"/>
  <c r="P38" i="102" s="1"/>
  <c r="S36" i="102"/>
  <c r="S37" i="102" s="1"/>
  <c r="S38" i="102" s="1"/>
  <c r="S57" i="101" l="1"/>
  <c r="R45" i="101"/>
  <c r="S45" i="101" s="1"/>
  <c r="R44" i="101"/>
  <c r="S44" i="101" s="1"/>
  <c r="R31" i="101"/>
  <c r="S31" i="101" s="1"/>
  <c r="R30" i="101"/>
  <c r="S30" i="101" s="1"/>
  <c r="R25" i="101"/>
  <c r="S25" i="101" s="1"/>
  <c r="R23" i="101"/>
  <c r="R22" i="101"/>
  <c r="R19" i="101"/>
  <c r="S19" i="101" s="1"/>
  <c r="R17" i="101"/>
  <c r="S17" i="101" s="1"/>
  <c r="R10" i="101"/>
  <c r="S10" i="101" s="1"/>
  <c r="R50" i="101"/>
  <c r="S50" i="101" s="1"/>
  <c r="R51" i="101"/>
  <c r="S51" i="101" s="1"/>
  <c r="R29" i="101"/>
  <c r="S29" i="101" s="1"/>
  <c r="R32" i="101"/>
  <c r="S32" i="101" s="1"/>
  <c r="R33" i="101"/>
  <c r="S33" i="101" s="1"/>
  <c r="R34" i="101"/>
  <c r="S34" i="101" s="1"/>
  <c r="R36" i="101"/>
  <c r="S36" i="101" s="1"/>
  <c r="R37" i="101"/>
  <c r="S37" i="101" s="1"/>
  <c r="R38" i="101"/>
  <c r="S38" i="101" s="1"/>
  <c r="R39" i="101"/>
  <c r="S39" i="101" s="1"/>
  <c r="R24" i="101"/>
  <c r="R26" i="101"/>
  <c r="S26" i="101" s="1"/>
  <c r="R27" i="101"/>
  <c r="S27" i="101" s="1"/>
  <c r="R18" i="101"/>
  <c r="S18" i="101" s="1"/>
  <c r="R20" i="101"/>
  <c r="S20" i="101" s="1"/>
  <c r="R21" i="101"/>
  <c r="S21" i="101" s="1"/>
  <c r="S22" i="101"/>
  <c r="R11" i="101"/>
  <c r="S11" i="101" s="1"/>
  <c r="R12" i="101"/>
  <c r="S12" i="101" s="1"/>
  <c r="R13" i="101"/>
  <c r="S13" i="101" s="1"/>
  <c r="R14" i="101"/>
  <c r="S14" i="101" s="1"/>
  <c r="R15" i="101"/>
  <c r="S15" i="101" s="1"/>
  <c r="R16" i="101"/>
  <c r="S16" i="101" s="1"/>
  <c r="F42" i="101"/>
  <c r="G42" i="101" s="1"/>
  <c r="F31" i="101"/>
  <c r="L31" i="101" s="1"/>
  <c r="M31" i="101" s="1"/>
  <c r="F30" i="101"/>
  <c r="I30" i="101" s="1"/>
  <c r="O30" i="101" s="1"/>
  <c r="P30" i="101" s="1"/>
  <c r="F25" i="101"/>
  <c r="L25" i="101" s="1"/>
  <c r="M25" i="101" s="1"/>
  <c r="F19" i="101"/>
  <c r="L19" i="101" s="1"/>
  <c r="M19" i="101" s="1"/>
  <c r="F17" i="101"/>
  <c r="L17" i="101" s="1"/>
  <c r="M17" i="101" s="1"/>
  <c r="F10" i="101"/>
  <c r="I10" i="101" s="1"/>
  <c r="F11" i="101"/>
  <c r="L11" i="101" s="1"/>
  <c r="M11" i="101" s="1"/>
  <c r="F12" i="101"/>
  <c r="I12" i="101" s="1"/>
  <c r="O12" i="101" s="1"/>
  <c r="P12" i="101" s="1"/>
  <c r="F13" i="101"/>
  <c r="L13" i="101" s="1"/>
  <c r="M13" i="101" s="1"/>
  <c r="F14" i="101"/>
  <c r="G14" i="101" s="1"/>
  <c r="F15" i="101"/>
  <c r="L15" i="101" s="1"/>
  <c r="M15" i="101" s="1"/>
  <c r="F16" i="101"/>
  <c r="I16" i="101" s="1"/>
  <c r="O16" i="101" s="1"/>
  <c r="P16" i="101" s="1"/>
  <c r="F18" i="101"/>
  <c r="I18" i="101" s="1"/>
  <c r="O18" i="101" s="1"/>
  <c r="P18" i="101" s="1"/>
  <c r="F20" i="101"/>
  <c r="I20" i="101" s="1"/>
  <c r="O20" i="101" s="1"/>
  <c r="P20" i="101" s="1"/>
  <c r="F21" i="101"/>
  <c r="L21" i="101" s="1"/>
  <c r="M21" i="101" s="1"/>
  <c r="F24" i="101"/>
  <c r="I24" i="101" s="1"/>
  <c r="O24" i="101" s="1"/>
  <c r="F26" i="101"/>
  <c r="L26" i="101" s="1"/>
  <c r="M26" i="101" s="1"/>
  <c r="F27" i="101"/>
  <c r="I27" i="101" s="1"/>
  <c r="O27" i="101" s="1"/>
  <c r="P27" i="101" s="1"/>
  <c r="F29" i="101"/>
  <c r="L29" i="101" s="1"/>
  <c r="M29" i="101" s="1"/>
  <c r="F32" i="101"/>
  <c r="I32" i="101" s="1"/>
  <c r="O32" i="101" s="1"/>
  <c r="P32" i="101" s="1"/>
  <c r="F33" i="101"/>
  <c r="L33" i="101" s="1"/>
  <c r="M33" i="101" s="1"/>
  <c r="F34" i="101"/>
  <c r="I34" i="101" s="1"/>
  <c r="O34" i="101" s="1"/>
  <c r="P34" i="101" s="1"/>
  <c r="F36" i="101"/>
  <c r="L36" i="101" s="1"/>
  <c r="M36" i="101" s="1"/>
  <c r="F37" i="101"/>
  <c r="I37" i="101" s="1"/>
  <c r="O37" i="101" s="1"/>
  <c r="P37" i="101" s="1"/>
  <c r="F38" i="101"/>
  <c r="L38" i="101" s="1"/>
  <c r="M38" i="101" s="1"/>
  <c r="F39" i="101"/>
  <c r="I39" i="101" s="1"/>
  <c r="O39" i="101" s="1"/>
  <c r="P39" i="101" s="1"/>
  <c r="F40" i="101"/>
  <c r="G40" i="101" s="1"/>
  <c r="P57" i="101"/>
  <c r="K57" i="101"/>
  <c r="H57" i="101"/>
  <c r="L55" i="101"/>
  <c r="M55" i="101" s="1"/>
  <c r="P51" i="101"/>
  <c r="L43" i="101"/>
  <c r="M43" i="101" s="1"/>
  <c r="Q24" i="101"/>
  <c r="N24" i="101"/>
  <c r="K24" i="101"/>
  <c r="H24" i="101"/>
  <c r="E24" i="101"/>
  <c r="Q23" i="101"/>
  <c r="N23" i="101"/>
  <c r="P22" i="101"/>
  <c r="M22" i="101"/>
  <c r="J22" i="101"/>
  <c r="H10" i="101"/>
  <c r="K10" i="101" s="1"/>
  <c r="N10" i="101" s="1"/>
  <c r="G10" i="101" l="1"/>
  <c r="S23" i="101"/>
  <c r="S52" i="101" s="1"/>
  <c r="S53" i="101" s="1"/>
  <c r="I55" i="101"/>
  <c r="J55" i="101" s="1"/>
  <c r="O55" i="101"/>
  <c r="S24" i="101"/>
  <c r="M57" i="101"/>
  <c r="I13" i="101"/>
  <c r="J13" i="101" s="1"/>
  <c r="I21" i="101"/>
  <c r="O21" i="101" s="1"/>
  <c r="P21" i="101" s="1"/>
  <c r="G17" i="101"/>
  <c r="I19" i="101"/>
  <c r="O19" i="101" s="1"/>
  <c r="P19" i="101" s="1"/>
  <c r="G15" i="101"/>
  <c r="L16" i="101"/>
  <c r="M16" i="101" s="1"/>
  <c r="I17" i="101"/>
  <c r="O17" i="101" s="1"/>
  <c r="P17" i="101" s="1"/>
  <c r="J39" i="101"/>
  <c r="I15" i="101"/>
  <c r="O15" i="101" s="1"/>
  <c r="P15" i="101" s="1"/>
  <c r="G20" i="101"/>
  <c r="G21" i="101"/>
  <c r="G26" i="101"/>
  <c r="G18" i="101"/>
  <c r="I26" i="101"/>
  <c r="O26" i="101" s="1"/>
  <c r="P26" i="101" s="1"/>
  <c r="J30" i="101"/>
  <c r="G31" i="101"/>
  <c r="G33" i="101"/>
  <c r="G36" i="101"/>
  <c r="O44" i="101"/>
  <c r="P44" i="101" s="1"/>
  <c r="G29" i="101"/>
  <c r="G11" i="101"/>
  <c r="I11" i="101"/>
  <c r="O11" i="101" s="1"/>
  <c r="P11" i="101" s="1"/>
  <c r="G12" i="101"/>
  <c r="G13" i="101"/>
  <c r="J16" i="101"/>
  <c r="J18" i="101"/>
  <c r="G19" i="101"/>
  <c r="J24" i="101"/>
  <c r="J32" i="101"/>
  <c r="I33" i="101"/>
  <c r="J33" i="101" s="1"/>
  <c r="J37" i="101"/>
  <c r="G38" i="101"/>
  <c r="J57" i="101"/>
  <c r="P24" i="101"/>
  <c r="L18" i="101"/>
  <c r="M18" i="101" s="1"/>
  <c r="J20" i="101"/>
  <c r="O14" i="101"/>
  <c r="P14" i="101" s="1"/>
  <c r="I14" i="101"/>
  <c r="J14" i="101" s="1"/>
  <c r="J12" i="101"/>
  <c r="L12" i="101"/>
  <c r="M12" i="101" s="1"/>
  <c r="G16" i="101"/>
  <c r="L20" i="101"/>
  <c r="M20" i="101" s="1"/>
  <c r="I25" i="101"/>
  <c r="G25" i="101"/>
  <c r="J27" i="101"/>
  <c r="J34" i="101"/>
  <c r="L14" i="101"/>
  <c r="M14" i="101" s="1"/>
  <c r="G24" i="101"/>
  <c r="L24" i="101"/>
  <c r="M24" i="101" s="1"/>
  <c r="L27" i="101"/>
  <c r="M27" i="101" s="1"/>
  <c r="L30" i="101"/>
  <c r="M30" i="101" s="1"/>
  <c r="I36" i="101"/>
  <c r="L37" i="101"/>
  <c r="M37" i="101" s="1"/>
  <c r="I38" i="101"/>
  <c r="L39" i="101"/>
  <c r="M39" i="101" s="1"/>
  <c r="I29" i="101"/>
  <c r="I31" i="101"/>
  <c r="L32" i="101"/>
  <c r="M32" i="101" s="1"/>
  <c r="L34" i="101"/>
  <c r="M34" i="101" s="1"/>
  <c r="G27" i="101"/>
  <c r="G30" i="101"/>
  <c r="G32" i="101"/>
  <c r="G34" i="101"/>
  <c r="G37" i="101"/>
  <c r="G39" i="101"/>
  <c r="S54" i="101" l="1"/>
  <c r="S59" i="101"/>
  <c r="S60" i="101" s="1"/>
  <c r="G52" i="101"/>
  <c r="G53" i="101" s="1"/>
  <c r="P55" i="101"/>
  <c r="R55" i="101"/>
  <c r="S55" i="101" s="1"/>
  <c r="J21" i="101"/>
  <c r="J15" i="101"/>
  <c r="O13" i="101"/>
  <c r="P13" i="101" s="1"/>
  <c r="J19" i="101"/>
  <c r="J26" i="101"/>
  <c r="J17" i="101"/>
  <c r="J11" i="101"/>
  <c r="O33" i="101"/>
  <c r="P33" i="101" s="1"/>
  <c r="J29" i="101"/>
  <c r="O29" i="101"/>
  <c r="P29" i="101" s="1"/>
  <c r="J38" i="101"/>
  <c r="O38" i="101"/>
  <c r="P38" i="101" s="1"/>
  <c r="O25" i="101"/>
  <c r="P25" i="101" s="1"/>
  <c r="J25" i="101"/>
  <c r="J36" i="101"/>
  <c r="O36" i="101"/>
  <c r="P36" i="101" s="1"/>
  <c r="J31" i="101"/>
  <c r="O31" i="101"/>
  <c r="P31" i="101" s="1"/>
  <c r="J10" i="101"/>
  <c r="L10" i="101"/>
  <c r="J52" i="101" l="1"/>
  <c r="J53" i="101" s="1"/>
  <c r="G54" i="101"/>
  <c r="G59" i="101"/>
  <c r="O10" i="101"/>
  <c r="P10" i="101" s="1"/>
  <c r="P52" i="101" s="1"/>
  <c r="P53" i="101" s="1"/>
  <c r="M10" i="101"/>
  <c r="M52" i="101" s="1"/>
  <c r="M53" i="101" s="1"/>
  <c r="G60" i="101" l="1"/>
  <c r="G61" i="101" s="1"/>
  <c r="G62" i="101" s="1"/>
  <c r="P59" i="101"/>
  <c r="P54" i="101"/>
  <c r="M59" i="101"/>
  <c r="M54" i="101"/>
  <c r="J59" i="101"/>
  <c r="J54" i="101"/>
  <c r="S61" i="101"/>
  <c r="M60" i="101" l="1"/>
  <c r="M61" i="101" s="1"/>
  <c r="M63" i="101" s="1"/>
  <c r="J60" i="101"/>
  <c r="J61" i="101" s="1"/>
  <c r="P60" i="101"/>
  <c r="P61" i="101" s="1"/>
  <c r="P62" i="101" s="1"/>
  <c r="S63" i="101"/>
  <c r="S62" i="101"/>
  <c r="G63" i="101"/>
  <c r="G64" i="101" s="1"/>
  <c r="S64" i="101" l="1"/>
  <c r="S65" i="101" s="1"/>
  <c r="J62" i="101"/>
  <c r="J63" i="101"/>
  <c r="P63" i="101"/>
  <c r="M62" i="101"/>
  <c r="G65" i="101"/>
  <c r="J64" i="101" l="1"/>
  <c r="J65" i="101" s="1"/>
  <c r="P64" i="101"/>
  <c r="P65" i="101" s="1"/>
  <c r="M64" i="101"/>
  <c r="M65" i="101" s="1"/>
  <c r="L29" i="61"/>
  <c r="L25" i="61"/>
  <c r="L23" i="61"/>
  <c r="L48" i="61"/>
  <c r="L47" i="61"/>
  <c r="L35" i="61"/>
  <c r="L34" i="61"/>
  <c r="L15" i="61"/>
  <c r="L16" i="61"/>
  <c r="L17" i="61"/>
  <c r="L18" i="61"/>
  <c r="L19" i="61"/>
  <c r="L20" i="61"/>
  <c r="L21" i="61"/>
  <c r="L22" i="61"/>
  <c r="L24" i="61"/>
  <c r="L26" i="61"/>
  <c r="L27" i="61"/>
  <c r="L28" i="61"/>
  <c r="L30" i="61"/>
  <c r="L31" i="61"/>
  <c r="L33" i="61"/>
  <c r="L36" i="61"/>
  <c r="L37" i="61"/>
  <c r="L38" i="61"/>
  <c r="L40" i="61"/>
  <c r="L41" i="61"/>
  <c r="L42" i="61"/>
  <c r="L43" i="61"/>
  <c r="L52" i="61"/>
  <c r="L55" i="61"/>
  <c r="O55" i="61" s="1"/>
  <c r="I47" i="61"/>
  <c r="I35" i="61"/>
  <c r="I34" i="61"/>
  <c r="I29" i="61"/>
  <c r="I25" i="61"/>
  <c r="I23" i="61"/>
  <c r="I15" i="61"/>
  <c r="I16" i="61"/>
  <c r="I17" i="61"/>
  <c r="I18" i="61"/>
  <c r="I19" i="61"/>
  <c r="I20" i="61"/>
  <c r="I21" i="61"/>
  <c r="I22" i="61"/>
  <c r="I24" i="61"/>
  <c r="I26" i="61"/>
  <c r="I27" i="61"/>
  <c r="I28" i="61"/>
  <c r="I30" i="61"/>
  <c r="I31" i="61"/>
  <c r="I33" i="61"/>
  <c r="I36" i="61"/>
  <c r="I37" i="61"/>
  <c r="I38" i="61"/>
  <c r="I40" i="61"/>
  <c r="I41" i="61"/>
  <c r="I42" i="61"/>
  <c r="I43" i="61"/>
  <c r="I51" i="61"/>
  <c r="R14" i="61"/>
  <c r="O13" i="61"/>
  <c r="L12" i="61"/>
  <c r="I11" i="61"/>
  <c r="F46" i="61"/>
  <c r="F35" i="61"/>
  <c r="F34" i="61"/>
  <c r="F29" i="61"/>
  <c r="F25" i="61"/>
  <c r="F23" i="61"/>
  <c r="F15" i="61"/>
  <c r="F16" i="61"/>
  <c r="F17" i="61"/>
  <c r="F18" i="61"/>
  <c r="F19" i="61"/>
  <c r="F20" i="61"/>
  <c r="F21" i="61"/>
  <c r="G21" i="61" s="1"/>
  <c r="F22" i="61"/>
  <c r="O22" i="61" s="1"/>
  <c r="F24" i="61"/>
  <c r="F26" i="61"/>
  <c r="O26" i="61" s="1"/>
  <c r="F27" i="61"/>
  <c r="F28" i="61"/>
  <c r="G28" i="61" s="1"/>
  <c r="F30" i="61"/>
  <c r="F31" i="61"/>
  <c r="F33" i="61"/>
  <c r="F36" i="61"/>
  <c r="F37" i="61"/>
  <c r="F38" i="61"/>
  <c r="F40" i="61"/>
  <c r="F41" i="61"/>
  <c r="F42" i="61"/>
  <c r="F43" i="61"/>
  <c r="F44" i="61"/>
  <c r="F10" i="61"/>
  <c r="G10" i="61" s="1"/>
  <c r="L24" i="59"/>
  <c r="L26" i="59"/>
  <c r="L49" i="59"/>
  <c r="L48" i="59"/>
  <c r="L35" i="59"/>
  <c r="L34" i="59"/>
  <c r="L29" i="59"/>
  <c r="L15" i="59"/>
  <c r="I48" i="59"/>
  <c r="I47" i="59"/>
  <c r="I35" i="59"/>
  <c r="I34" i="59"/>
  <c r="I29" i="59"/>
  <c r="I26" i="59"/>
  <c r="I24" i="59"/>
  <c r="F46" i="59"/>
  <c r="F35" i="59"/>
  <c r="F34" i="59"/>
  <c r="F29" i="59"/>
  <c r="F26" i="59"/>
  <c r="F24" i="59"/>
  <c r="L16" i="59"/>
  <c r="L17" i="59"/>
  <c r="L18" i="59"/>
  <c r="L19" i="59"/>
  <c r="L20" i="59"/>
  <c r="L21" i="59"/>
  <c r="L22" i="59"/>
  <c r="L25" i="59"/>
  <c r="L27" i="59"/>
  <c r="L28" i="59"/>
  <c r="L30" i="59"/>
  <c r="L31" i="59"/>
  <c r="L33" i="59"/>
  <c r="L36" i="59"/>
  <c r="L37" i="59"/>
  <c r="L38" i="59"/>
  <c r="L40" i="59"/>
  <c r="L41" i="59"/>
  <c r="L42" i="59"/>
  <c r="L43" i="59"/>
  <c r="L53" i="59"/>
  <c r="L54" i="59"/>
  <c r="L57" i="59"/>
  <c r="L11" i="59"/>
  <c r="I14" i="59"/>
  <c r="I16" i="59"/>
  <c r="I17" i="59"/>
  <c r="I18" i="59"/>
  <c r="I19" i="59"/>
  <c r="I20" i="59"/>
  <c r="I21" i="59"/>
  <c r="I23" i="59"/>
  <c r="I25" i="59"/>
  <c r="I27" i="59"/>
  <c r="I28" i="59"/>
  <c r="I30" i="59"/>
  <c r="I31" i="59"/>
  <c r="I33" i="59"/>
  <c r="I36" i="59"/>
  <c r="I37" i="59"/>
  <c r="I38" i="59"/>
  <c r="I40" i="59"/>
  <c r="I41" i="59"/>
  <c r="I42" i="59"/>
  <c r="I43" i="59"/>
  <c r="I53" i="59"/>
  <c r="I10" i="59"/>
  <c r="F14" i="59"/>
  <c r="F16" i="59"/>
  <c r="F17" i="59"/>
  <c r="F18" i="59"/>
  <c r="F19" i="59"/>
  <c r="F20" i="59"/>
  <c r="F21" i="59"/>
  <c r="F23" i="59"/>
  <c r="F25" i="59"/>
  <c r="F27" i="59"/>
  <c r="F28" i="59"/>
  <c r="F30" i="59"/>
  <c r="F31" i="59"/>
  <c r="F33" i="59"/>
  <c r="F36" i="59"/>
  <c r="F37" i="59"/>
  <c r="F38" i="59"/>
  <c r="F40" i="59"/>
  <c r="F41" i="59"/>
  <c r="F42" i="59"/>
  <c r="F43" i="59"/>
  <c r="F44" i="59"/>
  <c r="F9" i="59"/>
  <c r="F18" i="53" l="1"/>
  <c r="G18" i="53" s="1"/>
  <c r="F10" i="53"/>
  <c r="G10" i="53" s="1"/>
  <c r="F11" i="53"/>
  <c r="F13" i="53"/>
  <c r="F14" i="53"/>
  <c r="F15" i="53"/>
  <c r="F16" i="53"/>
  <c r="F17" i="53"/>
  <c r="G17" i="53" s="1"/>
  <c r="F19" i="53"/>
  <c r="F21" i="53"/>
  <c r="F22" i="53"/>
  <c r="F23" i="53"/>
  <c r="E26" i="52" l="1"/>
  <c r="E20" i="52"/>
  <c r="G20" i="52" s="1"/>
  <c r="E17" i="52"/>
  <c r="I17" i="52" s="1"/>
  <c r="E16" i="52"/>
  <c r="G16" i="52" s="1"/>
  <c r="E10" i="52"/>
  <c r="E22" i="52"/>
  <c r="E23" i="52"/>
  <c r="G23" i="52" s="1"/>
  <c r="E24" i="52"/>
  <c r="E25" i="52"/>
  <c r="E27" i="52"/>
  <c r="E28" i="52"/>
  <c r="E30" i="52"/>
  <c r="E31" i="52"/>
  <c r="E32" i="52"/>
  <c r="E11" i="52"/>
  <c r="E12" i="52"/>
  <c r="E13" i="52"/>
  <c r="E14" i="52"/>
  <c r="E15" i="52"/>
  <c r="E18" i="52"/>
  <c r="E19" i="52"/>
  <c r="E27" i="60"/>
  <c r="G27" i="60" s="1"/>
  <c r="E16" i="60"/>
  <c r="I16" i="60" s="1"/>
  <c r="E15" i="60"/>
  <c r="E25" i="60"/>
  <c r="E19" i="60"/>
  <c r="E10" i="60"/>
  <c r="E11" i="60"/>
  <c r="E12" i="60"/>
  <c r="E13" i="60"/>
  <c r="E14" i="60"/>
  <c r="E17" i="60"/>
  <c r="E18" i="60"/>
  <c r="E21" i="60"/>
  <c r="E22" i="60"/>
  <c r="E23" i="60"/>
  <c r="G23" i="60" s="1"/>
  <c r="E24" i="60"/>
  <c r="E26" i="60"/>
  <c r="E29" i="60"/>
  <c r="E30" i="60"/>
  <c r="E31" i="60"/>
  <c r="E9" i="60"/>
  <c r="G9" i="60" s="1"/>
  <c r="I22" i="60" l="1"/>
  <c r="G22" i="60"/>
  <c r="I18" i="52"/>
  <c r="G18" i="52"/>
  <c r="I11" i="52"/>
  <c r="G11" i="52"/>
  <c r="I22" i="52"/>
  <c r="G22" i="52"/>
  <c r="I19" i="52"/>
  <c r="G19" i="52"/>
  <c r="F23" i="11"/>
  <c r="F17" i="11"/>
  <c r="F14" i="11"/>
  <c r="F8" i="11"/>
  <c r="G8" i="11" s="1"/>
  <c r="F9" i="11"/>
  <c r="F10" i="11"/>
  <c r="F11" i="11"/>
  <c r="F12" i="11"/>
  <c r="F15" i="11"/>
  <c r="F16" i="11"/>
  <c r="F18" i="11"/>
  <c r="F19" i="11"/>
  <c r="F20" i="11"/>
  <c r="F21" i="11"/>
  <c r="F22" i="11"/>
  <c r="F24" i="11"/>
  <c r="F26" i="11"/>
  <c r="F27" i="11"/>
  <c r="F28" i="11"/>
  <c r="I17" i="10"/>
  <c r="F36" i="10"/>
  <c r="G36" i="10" s="1"/>
  <c r="F34" i="10"/>
  <c r="G34" i="10" s="1"/>
  <c r="F25" i="10"/>
  <c r="G25" i="10" s="1"/>
  <c r="F24" i="10"/>
  <c r="G24" i="10" s="1"/>
  <c r="F26" i="10"/>
  <c r="G26" i="10" s="1"/>
  <c r="F27" i="10"/>
  <c r="G27" i="10" s="1"/>
  <c r="F29" i="10"/>
  <c r="G29" i="10" s="1"/>
  <c r="F30" i="10"/>
  <c r="G30" i="10" s="1"/>
  <c r="F31" i="10"/>
  <c r="F33" i="10"/>
  <c r="G33" i="10" s="1"/>
  <c r="F35" i="10"/>
  <c r="G35" i="10" s="1"/>
  <c r="F37" i="10"/>
  <c r="G37" i="10" s="1"/>
  <c r="F20" i="10"/>
  <c r="G20" i="10" s="1"/>
  <c r="F16" i="10"/>
  <c r="G16" i="10" s="1"/>
  <c r="F12" i="10"/>
  <c r="G12" i="10" s="1"/>
  <c r="F13" i="10"/>
  <c r="G13" i="10" s="1"/>
  <c r="F14" i="10"/>
  <c r="G14" i="10" s="1"/>
  <c r="F15" i="10"/>
  <c r="G15" i="10" s="1"/>
  <c r="F18" i="10"/>
  <c r="G18" i="10" s="1"/>
  <c r="F19" i="10"/>
  <c r="G19" i="10" s="1"/>
  <c r="F21" i="10"/>
  <c r="G21" i="10" s="1"/>
  <c r="F22" i="10"/>
  <c r="F23" i="10"/>
  <c r="G23" i="10" s="1"/>
  <c r="G31" i="10"/>
  <c r="F38" i="10"/>
  <c r="G38" i="10" s="1"/>
  <c r="F11" i="10"/>
  <c r="G11" i="10" s="1"/>
  <c r="F10" i="10"/>
  <c r="I29" i="9" l="1"/>
  <c r="I21" i="9"/>
  <c r="I16" i="9"/>
  <c r="I10" i="9"/>
  <c r="I11" i="9"/>
  <c r="I12" i="9"/>
  <c r="I13" i="9"/>
  <c r="I14" i="9"/>
  <c r="I18" i="9"/>
  <c r="I19" i="9"/>
  <c r="I20" i="9"/>
  <c r="I24" i="9"/>
  <c r="I25" i="9"/>
  <c r="J25" i="9" s="1"/>
  <c r="I26" i="9"/>
  <c r="I27" i="9"/>
  <c r="J27" i="9" s="1"/>
  <c r="I28" i="9"/>
  <c r="I30" i="9"/>
  <c r="I32" i="9"/>
  <c r="I33" i="9"/>
  <c r="F29" i="9"/>
  <c r="F21" i="9"/>
  <c r="F16" i="9"/>
  <c r="F11" i="9"/>
  <c r="F12" i="9"/>
  <c r="F13" i="9"/>
  <c r="F14" i="9"/>
  <c r="F18" i="9"/>
  <c r="F19" i="9"/>
  <c r="F20" i="9"/>
  <c r="F23" i="9"/>
  <c r="F25" i="9"/>
  <c r="G25" i="9" s="1"/>
  <c r="F26" i="9"/>
  <c r="F27" i="9"/>
  <c r="F28" i="9"/>
  <c r="F30" i="9"/>
  <c r="F32" i="9"/>
  <c r="F33" i="9"/>
  <c r="F25" i="8"/>
  <c r="F21" i="8"/>
  <c r="F18" i="8"/>
  <c r="F9" i="8"/>
  <c r="F10" i="8"/>
  <c r="F11" i="8"/>
  <c r="F12" i="8"/>
  <c r="F13" i="8"/>
  <c r="F14" i="8"/>
  <c r="F15" i="8"/>
  <c r="F16" i="8"/>
  <c r="F17" i="8"/>
  <c r="F19" i="8"/>
  <c r="G19" i="8" s="1"/>
  <c r="F20" i="8"/>
  <c r="F22" i="8"/>
  <c r="F23" i="8"/>
  <c r="F24" i="8"/>
  <c r="F26" i="8"/>
  <c r="F27" i="8"/>
  <c r="G27" i="8" s="1"/>
  <c r="F29" i="8"/>
  <c r="G29" i="8" s="1"/>
  <c r="F30" i="8"/>
  <c r="G30" i="8" s="1"/>
  <c r="F12" i="7"/>
  <c r="F10" i="7"/>
  <c r="F9" i="7"/>
  <c r="F11" i="7"/>
  <c r="F13" i="7"/>
  <c r="F14" i="7"/>
  <c r="F8" i="7"/>
  <c r="F12" i="6"/>
  <c r="F10" i="6"/>
  <c r="F9" i="6"/>
  <c r="F11" i="6"/>
  <c r="F13" i="6"/>
  <c r="F14" i="6"/>
  <c r="F15" i="6"/>
  <c r="E35" i="5"/>
  <c r="E34" i="5"/>
  <c r="E33" i="5"/>
  <c r="E13" i="5"/>
  <c r="E12" i="5"/>
  <c r="G12" i="5" s="1"/>
  <c r="M13" i="5" l="1"/>
  <c r="I13" i="5"/>
  <c r="E31" i="5"/>
  <c r="E30" i="5"/>
  <c r="E29" i="5"/>
  <c r="E27" i="5"/>
  <c r="E26" i="5"/>
  <c r="E23" i="5"/>
  <c r="E15" i="5"/>
  <c r="E16" i="5"/>
  <c r="E17" i="5"/>
  <c r="E18" i="5"/>
  <c r="E19" i="5"/>
  <c r="E14" i="5"/>
  <c r="G14" i="5" s="1"/>
  <c r="E11" i="5"/>
  <c r="E22" i="5"/>
  <c r="E24" i="5"/>
  <c r="E25" i="5"/>
  <c r="E10" i="5"/>
  <c r="G10" i="5" s="1"/>
  <c r="G27" i="4" l="1"/>
  <c r="F21" i="4"/>
  <c r="F22" i="4"/>
  <c r="F10" i="4" l="1"/>
  <c r="F12" i="4"/>
  <c r="F13" i="4"/>
  <c r="F14" i="4"/>
  <c r="F15" i="4"/>
  <c r="F16" i="4"/>
  <c r="F18" i="4"/>
  <c r="F20" i="4"/>
  <c r="I37" i="3" l="1"/>
  <c r="I27" i="3"/>
  <c r="I20" i="3"/>
  <c r="I17" i="3" l="1"/>
  <c r="I10" i="3" l="1"/>
  <c r="I12" i="3"/>
  <c r="I13" i="3"/>
  <c r="I14" i="3"/>
  <c r="I15" i="3"/>
  <c r="I16" i="3"/>
  <c r="I18" i="3"/>
  <c r="I19" i="3"/>
  <c r="I23" i="3"/>
  <c r="I24" i="3"/>
  <c r="I25" i="3"/>
  <c r="I26" i="3"/>
  <c r="I28" i="3"/>
  <c r="I29" i="3"/>
  <c r="I39" i="3"/>
  <c r="I40" i="3"/>
  <c r="I41" i="3"/>
  <c r="I42" i="3"/>
  <c r="I9" i="1" l="1"/>
  <c r="L62" i="58" l="1"/>
  <c r="M62" i="58" s="1"/>
  <c r="M61" i="58"/>
  <c r="J61" i="58"/>
  <c r="G61" i="58"/>
  <c r="J60" i="58"/>
  <c r="G60" i="58"/>
  <c r="M56" i="58"/>
  <c r="M53" i="58"/>
  <c r="J52" i="58"/>
  <c r="M48" i="58"/>
  <c r="G47" i="58"/>
  <c r="G45" i="58"/>
  <c r="G44" i="58"/>
  <c r="G42" i="58"/>
  <c r="G41" i="58"/>
  <c r="G39" i="58"/>
  <c r="G37" i="58"/>
  <c r="G36" i="58"/>
  <c r="G35" i="58"/>
  <c r="G32" i="58"/>
  <c r="J31" i="58"/>
  <c r="G30" i="58"/>
  <c r="K29" i="58"/>
  <c r="H29" i="58"/>
  <c r="E29" i="58"/>
  <c r="J28" i="58"/>
  <c r="M27" i="58"/>
  <c r="M26" i="58"/>
  <c r="M25" i="58"/>
  <c r="J24" i="58"/>
  <c r="G24" i="58"/>
  <c r="M23" i="58"/>
  <c r="M22" i="58"/>
  <c r="M21" i="58"/>
  <c r="M20" i="58"/>
  <c r="G19" i="58"/>
  <c r="M18" i="58"/>
  <c r="M17" i="58"/>
  <c r="G15" i="58"/>
  <c r="M12" i="58"/>
  <c r="J11" i="58"/>
  <c r="G10" i="58"/>
  <c r="J18" i="58" l="1"/>
  <c r="M19" i="58"/>
  <c r="J29" i="58"/>
  <c r="J20" i="58"/>
  <c r="G27" i="58"/>
  <c r="J27" i="58"/>
  <c r="J15" i="58"/>
  <c r="G22" i="58"/>
  <c r="G26" i="58"/>
  <c r="J37" i="58"/>
  <c r="J42" i="58"/>
  <c r="G21" i="58"/>
  <c r="J22" i="58"/>
  <c r="G25" i="58"/>
  <c r="M31" i="58"/>
  <c r="M32" i="58"/>
  <c r="G18" i="58"/>
  <c r="G20" i="58"/>
  <c r="J25" i="58"/>
  <c r="M30" i="58"/>
  <c r="J35" i="58"/>
  <c r="J39" i="58"/>
  <c r="J44" i="58"/>
  <c r="J17" i="58"/>
  <c r="G28" i="58"/>
  <c r="J38" i="58"/>
  <c r="J43" i="58"/>
  <c r="J48" i="58"/>
  <c r="G17" i="58"/>
  <c r="J19" i="58"/>
  <c r="G31" i="58"/>
  <c r="J32" i="58"/>
  <c r="J34" i="58"/>
  <c r="G38" i="58"/>
  <c r="G43" i="58"/>
  <c r="I62" i="58"/>
  <c r="J62" i="58" s="1"/>
  <c r="G62" i="58"/>
  <c r="G34" i="58"/>
  <c r="J36" i="58"/>
  <c r="J41" i="58"/>
  <c r="M16" i="58"/>
  <c r="J21" i="58"/>
  <c r="J26" i="58"/>
  <c r="M28" i="58"/>
  <c r="G29" i="58"/>
  <c r="M29" i="58"/>
  <c r="J30" i="58"/>
  <c r="M34" i="58"/>
  <c r="M36" i="58"/>
  <c r="M38" i="58"/>
  <c r="M41" i="58"/>
  <c r="M43" i="58"/>
  <c r="M49" i="58"/>
  <c r="M35" i="58"/>
  <c r="M39" i="58"/>
  <c r="M42" i="58"/>
  <c r="M44" i="58"/>
  <c r="M37" i="58"/>
  <c r="I39" i="92"/>
  <c r="G32" i="92"/>
  <c r="I25" i="92"/>
  <c r="I24" i="92"/>
  <c r="G23" i="92"/>
  <c r="G22" i="92"/>
  <c r="I21" i="92"/>
  <c r="I20" i="92"/>
  <c r="I19" i="92"/>
  <c r="I17" i="92"/>
  <c r="G16" i="92"/>
  <c r="I14" i="92"/>
  <c r="I13" i="92"/>
  <c r="I12" i="92"/>
  <c r="I9" i="92"/>
  <c r="G8" i="92"/>
  <c r="J57" i="58" l="1"/>
  <c r="J58" i="58" s="1"/>
  <c r="J67" i="58" s="1"/>
  <c r="G57" i="58"/>
  <c r="G58" i="58" s="1"/>
  <c r="G59" i="58" s="1"/>
  <c r="M57" i="58"/>
  <c r="M58" i="58" s="1"/>
  <c r="M67" i="58" s="1"/>
  <c r="G67" i="58"/>
  <c r="I32" i="92"/>
  <c r="I22" i="92"/>
  <c r="G20" i="92"/>
  <c r="I16" i="92"/>
  <c r="I33" i="92" s="1"/>
  <c r="I34" i="92" s="1"/>
  <c r="G12" i="92"/>
  <c r="G18" i="92"/>
  <c r="G25" i="92"/>
  <c r="G13" i="92"/>
  <c r="G15" i="92"/>
  <c r="G17" i="92"/>
  <c r="G19" i="92"/>
  <c r="G21" i="92"/>
  <c r="M59" i="58" l="1"/>
  <c r="M69" i="58" s="1"/>
  <c r="G33" i="92"/>
  <c r="G34" i="92" s="1"/>
  <c r="G35" i="92" s="1"/>
  <c r="G69" i="58"/>
  <c r="G71" i="58" s="1"/>
  <c r="G72" i="58" s="1"/>
  <c r="I38" i="92"/>
  <c r="I35" i="92"/>
  <c r="J59" i="58"/>
  <c r="G38" i="92" l="1"/>
  <c r="J69" i="58"/>
  <c r="J71" i="58" s="1"/>
  <c r="J73" i="58" s="1"/>
  <c r="I40" i="92"/>
  <c r="I41" i="92" s="1"/>
  <c r="G40" i="92"/>
  <c r="G41" i="92" s="1"/>
  <c r="M71" i="58"/>
  <c r="M73" i="58" s="1"/>
  <c r="G73" i="58"/>
  <c r="G74" i="58" s="1"/>
  <c r="G75" i="58" s="1"/>
  <c r="G43" i="92" l="1"/>
  <c r="G42" i="92"/>
  <c r="G44" i="92" s="1"/>
  <c r="G45" i="92" s="1"/>
  <c r="I42" i="92"/>
  <c r="I43" i="92"/>
  <c r="J72" i="58"/>
  <c r="J74" i="58" s="1"/>
  <c r="J75" i="58" s="1"/>
  <c r="M72" i="58"/>
  <c r="M74" i="58" s="1"/>
  <c r="M75" i="58" s="1"/>
  <c r="I44" i="92" l="1"/>
  <c r="I45" i="92" s="1"/>
  <c r="G36" i="78"/>
  <c r="G35" i="78"/>
  <c r="G34" i="78"/>
  <c r="G33" i="78"/>
  <c r="G30" i="78"/>
  <c r="G29" i="78"/>
  <c r="G28" i="78"/>
  <c r="F27" i="78"/>
  <c r="G27" i="78"/>
  <c r="F26" i="78"/>
  <c r="G26" i="78"/>
  <c r="G24" i="78"/>
  <c r="G23" i="78"/>
  <c r="G22" i="78"/>
  <c r="G21" i="78"/>
  <c r="F20" i="78"/>
  <c r="G19" i="78"/>
  <c r="G18" i="78"/>
  <c r="G17" i="78"/>
  <c r="G16" i="78"/>
  <c r="G15" i="78"/>
  <c r="G14" i="78"/>
  <c r="G13" i="78"/>
  <c r="G12" i="78"/>
  <c r="G11" i="78"/>
  <c r="G10" i="78"/>
  <c r="G9" i="78"/>
  <c r="G8" i="78"/>
  <c r="G34" i="77"/>
  <c r="G33" i="77"/>
  <c r="G32" i="77"/>
  <c r="G31" i="77"/>
  <c r="G29" i="77"/>
  <c r="G28" i="77"/>
  <c r="G27" i="77"/>
  <c r="G26" i="77"/>
  <c r="E24" i="77"/>
  <c r="G23" i="77"/>
  <c r="G22" i="77"/>
  <c r="G21" i="77"/>
  <c r="G20" i="77"/>
  <c r="G19" i="77"/>
  <c r="E18" i="77"/>
  <c r="G18" i="77" s="1"/>
  <c r="G17" i="77"/>
  <c r="G15" i="77"/>
  <c r="G14" i="77"/>
  <c r="G13" i="77"/>
  <c r="G12" i="77"/>
  <c r="G11" i="77"/>
  <c r="G10" i="77"/>
  <c r="E9" i="77"/>
  <c r="G9" i="77" s="1"/>
  <c r="G35" i="77" s="1"/>
  <c r="G36" i="77" s="1"/>
  <c r="G41" i="77" l="1"/>
  <c r="G37" i="77"/>
  <c r="G20" i="78"/>
  <c r="G38" i="78" s="1"/>
  <c r="G39" i="78" s="1"/>
  <c r="G40" i="78" l="1"/>
  <c r="G45" i="78"/>
  <c r="G46" i="78" s="1"/>
  <c r="G47" i="78" s="1"/>
  <c r="F17" i="73"/>
  <c r="H27" i="72"/>
  <c r="G26" i="72"/>
  <c r="H24" i="72"/>
  <c r="G23" i="72"/>
  <c r="G22" i="72"/>
  <c r="G21" i="72"/>
  <c r="G20" i="72"/>
  <c r="H18" i="72"/>
  <c r="H15" i="72"/>
  <c r="G14" i="72"/>
  <c r="H13" i="72"/>
  <c r="G12" i="72"/>
  <c r="H11" i="72"/>
  <c r="G10" i="72"/>
  <c r="F35" i="71"/>
  <c r="G28" i="71"/>
  <c r="G27" i="71"/>
  <c r="G24" i="71"/>
  <c r="G22" i="71"/>
  <c r="H21" i="71"/>
  <c r="H19" i="71"/>
  <c r="G19" i="71"/>
  <c r="H15" i="71"/>
  <c r="G14" i="71"/>
  <c r="K56" i="70"/>
  <c r="I50" i="70"/>
  <c r="K47" i="70"/>
  <c r="I46" i="70"/>
  <c r="G45" i="70"/>
  <c r="I42" i="70"/>
  <c r="I41" i="70"/>
  <c r="G39" i="70"/>
  <c r="G38" i="70"/>
  <c r="I37" i="70"/>
  <c r="K36" i="70"/>
  <c r="I33" i="70"/>
  <c r="I32" i="70"/>
  <c r="K31" i="70"/>
  <c r="I30" i="70"/>
  <c r="K29" i="70"/>
  <c r="K27" i="70"/>
  <c r="J26" i="70"/>
  <c r="K26" i="70" s="1"/>
  <c r="H26" i="70"/>
  <c r="F26" i="70"/>
  <c r="I23" i="70"/>
  <c r="K22" i="70"/>
  <c r="K21" i="70"/>
  <c r="G20" i="70"/>
  <c r="K19" i="70"/>
  <c r="K18" i="70"/>
  <c r="G17" i="70"/>
  <c r="K16" i="70"/>
  <c r="K15" i="70"/>
  <c r="G14" i="70"/>
  <c r="K13" i="70"/>
  <c r="I12" i="70"/>
  <c r="G11" i="70"/>
  <c r="K9" i="70"/>
  <c r="G8" i="70"/>
  <c r="G44" i="69"/>
  <c r="G40" i="69"/>
  <c r="G39" i="69"/>
  <c r="G38" i="69"/>
  <c r="G37" i="69"/>
  <c r="G36" i="69"/>
  <c r="G35" i="69"/>
  <c r="G34" i="69"/>
  <c r="G32" i="69"/>
  <c r="G31" i="69"/>
  <c r="G30" i="69"/>
  <c r="G29" i="69"/>
  <c r="G26" i="69"/>
  <c r="G25" i="69"/>
  <c r="G24" i="69"/>
  <c r="E23" i="69"/>
  <c r="G23" i="69" s="1"/>
  <c r="G22" i="69"/>
  <c r="G21" i="69"/>
  <c r="G20" i="69"/>
  <c r="G19" i="69"/>
  <c r="G18" i="69"/>
  <c r="G17" i="69"/>
  <c r="G16" i="69"/>
  <c r="G15" i="69"/>
  <c r="G14" i="69"/>
  <c r="G13" i="69"/>
  <c r="G12" i="69"/>
  <c r="G11" i="69"/>
  <c r="A11" i="69"/>
  <c r="G10" i="69"/>
  <c r="G9" i="69"/>
  <c r="G50" i="68"/>
  <c r="G48" i="68"/>
  <c r="G47" i="68"/>
  <c r="G43" i="68"/>
  <c r="G42" i="68"/>
  <c r="G41" i="68"/>
  <c r="G40" i="68"/>
  <c r="G39" i="68"/>
  <c r="G37" i="68"/>
  <c r="G36" i="68"/>
  <c r="G35" i="68"/>
  <c r="G34" i="68"/>
  <c r="G32" i="68"/>
  <c r="G31" i="68"/>
  <c r="G30" i="68"/>
  <c r="G29" i="68"/>
  <c r="G28" i="68"/>
  <c r="G27" i="68"/>
  <c r="G25" i="68"/>
  <c r="G24" i="68"/>
  <c r="G23" i="68"/>
  <c r="E22" i="68"/>
  <c r="G21" i="68"/>
  <c r="G20" i="68"/>
  <c r="G19" i="68"/>
  <c r="G18" i="68"/>
  <c r="G17" i="68"/>
  <c r="G16" i="68"/>
  <c r="G15" i="68"/>
  <c r="G14" i="68"/>
  <c r="G13" i="68"/>
  <c r="G12" i="68"/>
  <c r="G11" i="68"/>
  <c r="G10" i="68"/>
  <c r="L34" i="63"/>
  <c r="L30" i="63"/>
  <c r="J28" i="63"/>
  <c r="L27" i="63"/>
  <c r="J25" i="63"/>
  <c r="L24" i="63"/>
  <c r="L22" i="63"/>
  <c r="J21" i="63"/>
  <c r="L20" i="63"/>
  <c r="J19" i="63"/>
  <c r="K18" i="63"/>
  <c r="I18" i="63"/>
  <c r="L17" i="63"/>
  <c r="L16" i="63"/>
  <c r="L15" i="63"/>
  <c r="J14" i="63"/>
  <c r="L13" i="63"/>
  <c r="L12" i="63"/>
  <c r="J11" i="63"/>
  <c r="S61" i="61"/>
  <c r="P61" i="61"/>
  <c r="M61" i="61"/>
  <c r="J61" i="61"/>
  <c r="G61" i="61"/>
  <c r="O59" i="61"/>
  <c r="S55" i="61"/>
  <c r="M55" i="61"/>
  <c r="S54" i="61"/>
  <c r="P53" i="61"/>
  <c r="M52" i="61"/>
  <c r="J51" i="61"/>
  <c r="S49" i="61"/>
  <c r="P49" i="61"/>
  <c r="S48" i="61"/>
  <c r="M48" i="61"/>
  <c r="J47" i="61"/>
  <c r="G46" i="61"/>
  <c r="G44" i="61"/>
  <c r="S43" i="61"/>
  <c r="M43" i="61"/>
  <c r="S42" i="61"/>
  <c r="J42" i="61"/>
  <c r="S41" i="61"/>
  <c r="G41" i="61"/>
  <c r="S40" i="61"/>
  <c r="G40" i="61"/>
  <c r="S38" i="61"/>
  <c r="G38" i="61"/>
  <c r="S37" i="61"/>
  <c r="G37" i="61"/>
  <c r="S36" i="61"/>
  <c r="J36" i="61"/>
  <c r="S35" i="61"/>
  <c r="S34" i="61"/>
  <c r="G34" i="61"/>
  <c r="S33" i="61"/>
  <c r="O33" i="61"/>
  <c r="P33" i="61" s="1"/>
  <c r="S31" i="61"/>
  <c r="G31" i="61"/>
  <c r="S30" i="61"/>
  <c r="J30" i="61"/>
  <c r="S29" i="61"/>
  <c r="Q28" i="61"/>
  <c r="E28" i="61"/>
  <c r="H28" i="61" s="1"/>
  <c r="K28" i="61" s="1"/>
  <c r="N28" i="61" s="1"/>
  <c r="S27" i="61"/>
  <c r="M27" i="61"/>
  <c r="S26" i="61"/>
  <c r="P26" i="61"/>
  <c r="M26" i="61"/>
  <c r="J26" i="61"/>
  <c r="G26" i="61"/>
  <c r="S25" i="61"/>
  <c r="O25" i="61"/>
  <c r="P25" i="61" s="1"/>
  <c r="S24" i="61"/>
  <c r="M24" i="61"/>
  <c r="S23" i="61"/>
  <c r="S22" i="61"/>
  <c r="P22" i="61"/>
  <c r="M22" i="61"/>
  <c r="J22" i="61"/>
  <c r="G22" i="61"/>
  <c r="S21" i="61"/>
  <c r="M21" i="61"/>
  <c r="S20" i="61"/>
  <c r="J20" i="61"/>
  <c r="S19" i="61"/>
  <c r="O19" i="61"/>
  <c r="P19" i="61" s="1"/>
  <c r="S18" i="61"/>
  <c r="M18" i="61"/>
  <c r="S17" i="61"/>
  <c r="J17" i="61"/>
  <c r="S16" i="61"/>
  <c r="O16" i="61"/>
  <c r="P16" i="61" s="1"/>
  <c r="S15" i="61"/>
  <c r="H15" i="61"/>
  <c r="K15" i="61" s="1"/>
  <c r="N15" i="61" s="1"/>
  <c r="G15" i="61"/>
  <c r="S14" i="61"/>
  <c r="P13" i="61"/>
  <c r="M12" i="61"/>
  <c r="J11" i="61"/>
  <c r="I31" i="60"/>
  <c r="I30" i="60"/>
  <c r="I29" i="60"/>
  <c r="H28" i="60"/>
  <c r="F28" i="60"/>
  <c r="I26" i="60"/>
  <c r="G24" i="60"/>
  <c r="H22" i="60"/>
  <c r="F22" i="60"/>
  <c r="I21" i="60"/>
  <c r="I19" i="60"/>
  <c r="I18" i="60"/>
  <c r="I17" i="60"/>
  <c r="G15" i="60"/>
  <c r="G14" i="60"/>
  <c r="I13" i="60"/>
  <c r="G12" i="60"/>
  <c r="G10" i="60"/>
  <c r="I9" i="60"/>
  <c r="L63" i="59"/>
  <c r="M63" i="59" s="1"/>
  <c r="I63" i="59"/>
  <c r="J63" i="59" s="1"/>
  <c r="G63" i="59"/>
  <c r="K62" i="59"/>
  <c r="J62" i="59"/>
  <c r="G62" i="59"/>
  <c r="I61" i="59"/>
  <c r="J61" i="59" s="1"/>
  <c r="M57" i="59"/>
  <c r="M54" i="59"/>
  <c r="J53" i="59"/>
  <c r="J48" i="59"/>
  <c r="J47" i="59"/>
  <c r="G46" i="59"/>
  <c r="G44" i="59"/>
  <c r="J41" i="59"/>
  <c r="M37" i="59"/>
  <c r="M34" i="59"/>
  <c r="M30" i="59"/>
  <c r="G29" i="59"/>
  <c r="K28" i="59"/>
  <c r="H28" i="59"/>
  <c r="E28" i="59"/>
  <c r="M27" i="59"/>
  <c r="J25" i="59"/>
  <c r="J23" i="59"/>
  <c r="G23" i="59"/>
  <c r="M22" i="59"/>
  <c r="J21" i="59"/>
  <c r="J18" i="59"/>
  <c r="G16" i="59"/>
  <c r="M11" i="59"/>
  <c r="J10" i="59"/>
  <c r="G9" i="59"/>
  <c r="G44" i="68" l="1"/>
  <c r="G45" i="68" s="1"/>
  <c r="G52" i="68" s="1"/>
  <c r="S63" i="61"/>
  <c r="G49" i="78"/>
  <c r="G48" i="78"/>
  <c r="G50" i="78" s="1"/>
  <c r="G51" i="78" s="1"/>
  <c r="G41" i="69"/>
  <c r="G42" i="69" s="1"/>
  <c r="L52" i="63"/>
  <c r="L53" i="63" s="1"/>
  <c r="J52" i="63"/>
  <c r="J53" i="63" s="1"/>
  <c r="P59" i="61"/>
  <c r="R59" i="61"/>
  <c r="G42" i="77"/>
  <c r="G43" i="77" s="1"/>
  <c r="M28" i="59"/>
  <c r="G61" i="59"/>
  <c r="J27" i="59"/>
  <c r="M33" i="59"/>
  <c r="M16" i="61"/>
  <c r="G27" i="59"/>
  <c r="G22" i="70"/>
  <c r="J16" i="61"/>
  <c r="J22" i="63"/>
  <c r="J33" i="59"/>
  <c r="J27" i="61"/>
  <c r="M47" i="61"/>
  <c r="J41" i="61"/>
  <c r="K39" i="70"/>
  <c r="J40" i="59"/>
  <c r="M25" i="61"/>
  <c r="O41" i="61"/>
  <c r="P41" i="61" s="1"/>
  <c r="G21" i="59"/>
  <c r="G20" i="59"/>
  <c r="M40" i="59"/>
  <c r="G19" i="61"/>
  <c r="G33" i="61"/>
  <c r="K30" i="70"/>
  <c r="G36" i="70"/>
  <c r="G18" i="59"/>
  <c r="J20" i="59"/>
  <c r="J19" i="61"/>
  <c r="G19" i="59"/>
  <c r="M20" i="59"/>
  <c r="J24" i="59"/>
  <c r="G25" i="59"/>
  <c r="G30" i="60"/>
  <c r="O17" i="61"/>
  <c r="P17" i="61" s="1"/>
  <c r="J25" i="61"/>
  <c r="G27" i="61"/>
  <c r="O42" i="61"/>
  <c r="P42" i="61" s="1"/>
  <c r="L18" i="63"/>
  <c r="K32" i="70"/>
  <c r="I39" i="70"/>
  <c r="J17" i="59"/>
  <c r="M18" i="59"/>
  <c r="M24" i="59"/>
  <c r="G19" i="60"/>
  <c r="O24" i="61"/>
  <c r="P24" i="61" s="1"/>
  <c r="J13" i="63"/>
  <c r="J16" i="63"/>
  <c r="L19" i="63"/>
  <c r="H19" i="72"/>
  <c r="G24" i="72"/>
  <c r="O21" i="61"/>
  <c r="P21" i="61" s="1"/>
  <c r="S28" i="61"/>
  <c r="S56" i="61" s="1"/>
  <c r="S57" i="61" s="1"/>
  <c r="J31" i="61"/>
  <c r="J43" i="61"/>
  <c r="I38" i="70"/>
  <c r="H24" i="71"/>
  <c r="M17" i="59"/>
  <c r="O34" i="61"/>
  <c r="P34" i="61" s="1"/>
  <c r="G32" i="70"/>
  <c r="G24" i="59"/>
  <c r="G17" i="60"/>
  <c r="G17" i="61"/>
  <c r="G25" i="61"/>
  <c r="M28" i="61"/>
  <c r="M42" i="61"/>
  <c r="L14" i="63"/>
  <c r="L21" i="63"/>
  <c r="I8" i="70"/>
  <c r="H22" i="72"/>
  <c r="H20" i="72"/>
  <c r="I15" i="70"/>
  <c r="I18" i="70"/>
  <c r="I27" i="70"/>
  <c r="H22" i="71"/>
  <c r="H27" i="71"/>
  <c r="M21" i="59"/>
  <c r="G26" i="59"/>
  <c r="J29" i="59"/>
  <c r="J36" i="59"/>
  <c r="G13" i="60"/>
  <c r="I27" i="60"/>
  <c r="J28" i="61"/>
  <c r="M31" i="61"/>
  <c r="J33" i="61"/>
  <c r="J37" i="61"/>
  <c r="J38" i="61"/>
  <c r="M40" i="61"/>
  <c r="J20" i="63"/>
  <c r="J27" i="63"/>
  <c r="G16" i="70"/>
  <c r="G19" i="70"/>
  <c r="I22" i="70"/>
  <c r="G29" i="70"/>
  <c r="I31" i="70"/>
  <c r="K33" i="70"/>
  <c r="I36" i="70"/>
  <c r="K38" i="70"/>
  <c r="G41" i="70"/>
  <c r="H23" i="71"/>
  <c r="H28" i="71"/>
  <c r="H23" i="72"/>
  <c r="M25" i="59"/>
  <c r="M29" i="59"/>
  <c r="M36" i="59"/>
  <c r="M41" i="59"/>
  <c r="J43" i="59"/>
  <c r="G21" i="60"/>
  <c r="I23" i="60"/>
  <c r="M19" i="61"/>
  <c r="O31" i="61"/>
  <c r="P31" i="61" s="1"/>
  <c r="M33" i="61"/>
  <c r="M37" i="61"/>
  <c r="M38" i="61"/>
  <c r="O40" i="61"/>
  <c r="P40" i="61" s="1"/>
  <c r="I16" i="70"/>
  <c r="I19" i="70"/>
  <c r="I26" i="70"/>
  <c r="I29" i="70"/>
  <c r="H21" i="72"/>
  <c r="G17" i="59"/>
  <c r="M43" i="59"/>
  <c r="G18" i="60"/>
  <c r="G16" i="61"/>
  <c r="M17" i="61"/>
  <c r="M30" i="61"/>
  <c r="O37" i="61"/>
  <c r="P37" i="61" s="1"/>
  <c r="O38" i="61"/>
  <c r="P38" i="61" s="1"/>
  <c r="G42" i="61"/>
  <c r="J24" i="63"/>
  <c r="K37" i="70"/>
  <c r="K50" i="70"/>
  <c r="G30" i="59"/>
  <c r="J30" i="59"/>
  <c r="J34" i="59"/>
  <c r="G34" i="59"/>
  <c r="J37" i="59"/>
  <c r="G37" i="59"/>
  <c r="I11" i="60"/>
  <c r="G11" i="60"/>
  <c r="G25" i="60"/>
  <c r="I25" i="60"/>
  <c r="J14" i="59"/>
  <c r="G14" i="59"/>
  <c r="M49" i="59"/>
  <c r="J23" i="61"/>
  <c r="M23" i="61"/>
  <c r="G23" i="61"/>
  <c r="O23" i="61"/>
  <c r="P23" i="61" s="1"/>
  <c r="G35" i="61"/>
  <c r="M35" i="61"/>
  <c r="J35" i="61"/>
  <c r="O35" i="61"/>
  <c r="P35" i="61" s="1"/>
  <c r="J42" i="59"/>
  <c r="G42" i="59"/>
  <c r="M42" i="59"/>
  <c r="G35" i="59"/>
  <c r="M35" i="59"/>
  <c r="G38" i="59"/>
  <c r="M38" i="59"/>
  <c r="M29" i="61"/>
  <c r="J29" i="61"/>
  <c r="G29" i="61"/>
  <c r="O29" i="61"/>
  <c r="P29" i="61" s="1"/>
  <c r="M31" i="59"/>
  <c r="G31" i="59"/>
  <c r="M15" i="59"/>
  <c r="G28" i="59"/>
  <c r="J28" i="59"/>
  <c r="J31" i="59"/>
  <c r="J35" i="59"/>
  <c r="J38" i="59"/>
  <c r="M48" i="59"/>
  <c r="J16" i="59"/>
  <c r="J19" i="59"/>
  <c r="J26" i="59"/>
  <c r="G33" i="59"/>
  <c r="G36" i="59"/>
  <c r="G40" i="59"/>
  <c r="G43" i="59"/>
  <c r="I10" i="60"/>
  <c r="I24" i="60"/>
  <c r="M20" i="61"/>
  <c r="J24" i="61"/>
  <c r="J34" i="61"/>
  <c r="M36" i="61"/>
  <c r="J40" i="61"/>
  <c r="G43" i="61"/>
  <c r="O43" i="61"/>
  <c r="P43" i="61" s="1"/>
  <c r="M16" i="59"/>
  <c r="M19" i="59"/>
  <c r="M26" i="59"/>
  <c r="O18" i="61"/>
  <c r="P18" i="61" s="1"/>
  <c r="O20" i="61"/>
  <c r="P20" i="61" s="1"/>
  <c r="J21" i="61"/>
  <c r="O30" i="61"/>
  <c r="P30" i="61" s="1"/>
  <c r="M34" i="61"/>
  <c r="O36" i="61"/>
  <c r="P36" i="61" s="1"/>
  <c r="M41" i="61"/>
  <c r="G41" i="59"/>
  <c r="I14" i="60"/>
  <c r="G26" i="60"/>
  <c r="G31" i="60"/>
  <c r="G18" i="61"/>
  <c r="G20" i="61"/>
  <c r="G30" i="61"/>
  <c r="G36" i="61"/>
  <c r="P55" i="61"/>
  <c r="I59" i="61"/>
  <c r="J59" i="61" s="1"/>
  <c r="I12" i="60"/>
  <c r="G29" i="60"/>
  <c r="J18" i="61"/>
  <c r="G24" i="61"/>
  <c r="O48" i="61"/>
  <c r="P48" i="61" s="1"/>
  <c r="L59" i="61"/>
  <c r="M59" i="61" s="1"/>
  <c r="J18" i="63"/>
  <c r="L26" i="63"/>
  <c r="J26" i="63"/>
  <c r="H26" i="63"/>
  <c r="H24" i="63"/>
  <c r="L25" i="63"/>
  <c r="H27" i="63"/>
  <c r="L28" i="63"/>
  <c r="J15" i="63"/>
  <c r="J17" i="63"/>
  <c r="H25" i="63"/>
  <c r="I14" i="70"/>
  <c r="I17" i="70"/>
  <c r="I20" i="70"/>
  <c r="G26" i="70"/>
  <c r="G31" i="70"/>
  <c r="K42" i="70"/>
  <c r="H14" i="71"/>
  <c r="G21" i="71"/>
  <c r="G30" i="71" s="1"/>
  <c r="K14" i="70"/>
  <c r="K17" i="70"/>
  <c r="G23" i="70"/>
  <c r="G30" i="70"/>
  <c r="G33" i="70"/>
  <c r="G37" i="70"/>
  <c r="G27" i="72"/>
  <c r="G15" i="70"/>
  <c r="G18" i="70"/>
  <c r="G46" i="68" l="1"/>
  <c r="H35" i="63"/>
  <c r="H36" i="63" s="1"/>
  <c r="J35" i="63"/>
  <c r="J36" i="63" s="1"/>
  <c r="K52" i="70"/>
  <c r="K53" i="70" s="1"/>
  <c r="K54" i="70" s="1"/>
  <c r="G52" i="70"/>
  <c r="G53" i="70" s="1"/>
  <c r="G54" i="70" s="1"/>
  <c r="H29" i="72"/>
  <c r="H30" i="72" s="1"/>
  <c r="H31" i="72" s="1"/>
  <c r="I32" i="60"/>
  <c r="I33" i="60" s="1"/>
  <c r="I34" i="60" s="1"/>
  <c r="G58" i="59"/>
  <c r="G59" i="59" s="1"/>
  <c r="G32" i="60"/>
  <c r="G33" i="60" s="1"/>
  <c r="G34" i="60" s="1"/>
  <c r="G56" i="61"/>
  <c r="G57" i="61" s="1"/>
  <c r="M58" i="59"/>
  <c r="M59" i="59" s="1"/>
  <c r="M60" i="59" s="1"/>
  <c r="J58" i="59"/>
  <c r="J59" i="59" s="1"/>
  <c r="L35" i="63"/>
  <c r="L36" i="63" s="1"/>
  <c r="L37" i="63" s="1"/>
  <c r="G29" i="72"/>
  <c r="G30" i="72" s="1"/>
  <c r="I38" i="60"/>
  <c r="G38" i="71"/>
  <c r="G39" i="71" s="1"/>
  <c r="H35" i="72"/>
  <c r="G68" i="59"/>
  <c r="G60" i="59"/>
  <c r="G65" i="61"/>
  <c r="G58" i="61"/>
  <c r="J41" i="63"/>
  <c r="J37" i="63"/>
  <c r="J68" i="59"/>
  <c r="J60" i="59"/>
  <c r="G31" i="72"/>
  <c r="G35" i="72"/>
  <c r="H30" i="71"/>
  <c r="I52" i="70"/>
  <c r="I53" i="70" s="1"/>
  <c r="I54" i="70" s="1"/>
  <c r="S58" i="61"/>
  <c r="S65" i="61"/>
  <c r="G48" i="69"/>
  <c r="G49" i="69" s="1"/>
  <c r="G50" i="69" s="1"/>
  <c r="G43" i="69"/>
  <c r="G53" i="68"/>
  <c r="H41" i="63"/>
  <c r="H37" i="63"/>
  <c r="G45" i="77"/>
  <c r="G44" i="77"/>
  <c r="G46" i="77" s="1"/>
  <c r="G47" i="77" s="1"/>
  <c r="O27" i="61"/>
  <c r="P27" i="61" s="1"/>
  <c r="O28" i="61"/>
  <c r="P28" i="61" s="1"/>
  <c r="J15" i="61"/>
  <c r="J56" i="61" s="1"/>
  <c r="J57" i="61" s="1"/>
  <c r="G67" i="61" l="1"/>
  <c r="M68" i="59"/>
  <c r="M70" i="59"/>
  <c r="S68" i="61"/>
  <c r="S69" i="61" s="1"/>
  <c r="G58" i="70"/>
  <c r="G59" i="70" s="1"/>
  <c r="G38" i="60"/>
  <c r="G40" i="71"/>
  <c r="G41" i="71" s="1"/>
  <c r="L41" i="63"/>
  <c r="J42" i="63"/>
  <c r="H36" i="72"/>
  <c r="H37" i="72" s="1"/>
  <c r="M72" i="59"/>
  <c r="J70" i="59"/>
  <c r="J72" i="59" s="1"/>
  <c r="J73" i="59" s="1"/>
  <c r="G42" i="71"/>
  <c r="G36" i="72"/>
  <c r="G37" i="72" s="1"/>
  <c r="G69" i="61"/>
  <c r="G70" i="61" s="1"/>
  <c r="G70" i="59"/>
  <c r="G72" i="59" s="1"/>
  <c r="H38" i="72"/>
  <c r="G52" i="69"/>
  <c r="G51" i="69"/>
  <c r="G39" i="60"/>
  <c r="H42" i="63"/>
  <c r="J65" i="61"/>
  <c r="H38" i="71"/>
  <c r="H36" i="71"/>
  <c r="L42" i="63"/>
  <c r="L43" i="63" s="1"/>
  <c r="I58" i="70"/>
  <c r="I59" i="70" s="1"/>
  <c r="K58" i="70"/>
  <c r="K59" i="70" s="1"/>
  <c r="K60" i="70" s="1"/>
  <c r="M15" i="61"/>
  <c r="M56" i="61" s="1"/>
  <c r="M57" i="61" s="1"/>
  <c r="O15" i="61"/>
  <c r="P15" i="61" s="1"/>
  <c r="P56" i="61" s="1"/>
  <c r="P57" i="61" s="1"/>
  <c r="G46" i="71" l="1"/>
  <c r="G47" i="71" s="1"/>
  <c r="G53" i="69"/>
  <c r="G54" i="69" s="1"/>
  <c r="J74" i="59"/>
  <c r="G74" i="59"/>
  <c r="G73" i="59"/>
  <c r="G75" i="59" s="1"/>
  <c r="G76" i="59" s="1"/>
  <c r="M65" i="61"/>
  <c r="G38" i="72"/>
  <c r="K62" i="70"/>
  <c r="K61" i="70"/>
  <c r="K63" i="70" s="1"/>
  <c r="K64" i="70" s="1"/>
  <c r="P65" i="61"/>
  <c r="H39" i="71"/>
  <c r="H40" i="71" s="1"/>
  <c r="S70" i="61"/>
  <c r="G60" i="70"/>
  <c r="G54" i="68"/>
  <c r="I60" i="70"/>
  <c r="J43" i="63"/>
  <c r="L45" i="63"/>
  <c r="L44" i="63"/>
  <c r="H43" i="63"/>
  <c r="G71" i="61"/>
  <c r="J58" i="61"/>
  <c r="G40" i="60"/>
  <c r="L46" i="63" l="1"/>
  <c r="L55" i="63" s="1"/>
  <c r="L56" i="63" s="1"/>
  <c r="G42" i="60"/>
  <c r="G41" i="60"/>
  <c r="G56" i="68"/>
  <c r="G55" i="68"/>
  <c r="J67" i="61"/>
  <c r="J69" i="61" s="1"/>
  <c r="G62" i="70"/>
  <c r="G61" i="70"/>
  <c r="H44" i="63"/>
  <c r="H45" i="63"/>
  <c r="H46" i="63" s="1"/>
  <c r="H55" i="63" s="1"/>
  <c r="H56" i="63" s="1"/>
  <c r="I61" i="70"/>
  <c r="I62" i="70"/>
  <c r="H42" i="71"/>
  <c r="H41" i="71"/>
  <c r="H46" i="71" s="1"/>
  <c r="H47" i="71" s="1"/>
  <c r="G39" i="72"/>
  <c r="G41" i="72" s="1"/>
  <c r="G42" i="72" s="1"/>
  <c r="J45" i="63"/>
  <c r="J44" i="63"/>
  <c r="M58" i="61"/>
  <c r="P58" i="61"/>
  <c r="M74" i="59"/>
  <c r="M73" i="59"/>
  <c r="G72" i="61"/>
  <c r="G73" i="61" s="1"/>
  <c r="S71" i="61"/>
  <c r="S72" i="61" s="1"/>
  <c r="I39" i="60"/>
  <c r="I40" i="60" s="1"/>
  <c r="I63" i="70" l="1"/>
  <c r="I64" i="70" s="1"/>
  <c r="G43" i="60"/>
  <c r="G44" i="60" s="1"/>
  <c r="J46" i="63"/>
  <c r="J55" i="63" s="1"/>
  <c r="J56" i="63" s="1"/>
  <c r="G57" i="68"/>
  <c r="G58" i="68" s="1"/>
  <c r="G63" i="70"/>
  <c r="G64" i="70" s="1"/>
  <c r="M67" i="61"/>
  <c r="M69" i="61" s="1"/>
  <c r="M71" i="61" s="1"/>
  <c r="I42" i="60"/>
  <c r="I41" i="60"/>
  <c r="P67" i="61"/>
  <c r="P69" i="61" s="1"/>
  <c r="P71" i="61" s="1"/>
  <c r="H39" i="72"/>
  <c r="H41" i="72" s="1"/>
  <c r="H42" i="72" s="1"/>
  <c r="J70" i="61"/>
  <c r="J71" i="61"/>
  <c r="M75" i="59"/>
  <c r="M76" i="59" s="1"/>
  <c r="S73" i="61"/>
  <c r="I43" i="60" l="1"/>
  <c r="I44" i="60" s="1"/>
  <c r="J72" i="61"/>
  <c r="J73" i="61" s="1"/>
  <c r="M70" i="61"/>
  <c r="M72" i="61" s="1"/>
  <c r="M73" i="61" s="1"/>
  <c r="J75" i="59"/>
  <c r="J76" i="59" s="1"/>
  <c r="P70" i="61"/>
  <c r="P72" i="61" l="1"/>
  <c r="P73" i="61" s="1"/>
  <c r="I36" i="52"/>
  <c r="H23" i="52"/>
  <c r="I23" i="52" s="1"/>
  <c r="F23" i="52"/>
  <c r="I12" i="52"/>
  <c r="G32" i="52"/>
  <c r="I31" i="52"/>
  <c r="I30" i="52"/>
  <c r="I28" i="52"/>
  <c r="G19" i="53"/>
  <c r="I27" i="52"/>
  <c r="G26" i="52"/>
  <c r="I25" i="52"/>
  <c r="I24" i="52"/>
  <c r="G16" i="53"/>
  <c r="I15" i="52"/>
  <c r="I14" i="52"/>
  <c r="G13" i="52"/>
  <c r="G25" i="52" l="1"/>
  <c r="I13" i="52"/>
  <c r="G30" i="52"/>
  <c r="G31" i="52"/>
  <c r="G28" i="52"/>
  <c r="G10" i="52"/>
  <c r="I26" i="52"/>
  <c r="I32" i="52"/>
  <c r="G15" i="52"/>
  <c r="G12" i="52"/>
  <c r="G27" i="52"/>
  <c r="G14" i="52"/>
  <c r="G24" i="52"/>
  <c r="E23" i="53"/>
  <c r="G23" i="53" s="1"/>
  <c r="E22" i="53"/>
  <c r="G22" i="53" s="1"/>
  <c r="E21" i="53"/>
  <c r="G21" i="53" s="1"/>
  <c r="G15" i="53"/>
  <c r="G14" i="53"/>
  <c r="G13" i="53"/>
  <c r="G11" i="53"/>
  <c r="H29" i="52"/>
  <c r="F29" i="52"/>
  <c r="H20" i="52"/>
  <c r="I20" i="52" s="1"/>
  <c r="H10" i="52"/>
  <c r="I10" i="52" s="1"/>
  <c r="I33" i="52" l="1"/>
  <c r="I34" i="52" s="1"/>
  <c r="I35" i="52" s="1"/>
  <c r="G24" i="53"/>
  <c r="G25" i="53" s="1"/>
  <c r="G33" i="52"/>
  <c r="G34" i="52" s="1"/>
  <c r="H22" i="24"/>
  <c r="F22" i="24"/>
  <c r="G35" i="52" l="1"/>
  <c r="G39" i="52"/>
  <c r="G40" i="52" s="1"/>
  <c r="G30" i="53"/>
  <c r="G26" i="53"/>
  <c r="I39" i="52"/>
  <c r="I40" i="52" s="1"/>
  <c r="I41" i="52" s="1"/>
  <c r="I58" i="24"/>
  <c r="I56" i="24"/>
  <c r="G56" i="24"/>
  <c r="I55" i="24"/>
  <c r="I51" i="24"/>
  <c r="G51" i="24"/>
  <c r="I50" i="24"/>
  <c r="G50" i="24"/>
  <c r="G49" i="24"/>
  <c r="I48" i="24"/>
  <c r="G47" i="24"/>
  <c r="G45" i="24"/>
  <c r="I44" i="24"/>
  <c r="I42" i="24"/>
  <c r="G42" i="24"/>
  <c r="I41" i="24"/>
  <c r="I40" i="24"/>
  <c r="G40" i="24"/>
  <c r="I39" i="24"/>
  <c r="G39" i="24"/>
  <c r="I38" i="24"/>
  <c r="G38" i="24"/>
  <c r="I37" i="24"/>
  <c r="G37" i="24"/>
  <c r="I36" i="24"/>
  <c r="G36" i="24"/>
  <c r="I35" i="24"/>
  <c r="G35" i="24"/>
  <c r="I33" i="24"/>
  <c r="G33" i="24"/>
  <c r="I32" i="24"/>
  <c r="G32" i="24"/>
  <c r="I31" i="24"/>
  <c r="G31" i="24"/>
  <c r="I30" i="24"/>
  <c r="G30" i="24"/>
  <c r="I29" i="24"/>
  <c r="I28" i="24"/>
  <c r="G28" i="24"/>
  <c r="I26" i="24"/>
  <c r="G26" i="24"/>
  <c r="I25" i="24"/>
  <c r="G25" i="24"/>
  <c r="I24" i="24"/>
  <c r="I23" i="24"/>
  <c r="G23" i="24"/>
  <c r="I22" i="24"/>
  <c r="G22" i="24"/>
  <c r="I21" i="24"/>
  <c r="G21" i="24"/>
  <c r="I20" i="24"/>
  <c r="I19" i="24"/>
  <c r="G19" i="24"/>
  <c r="I18" i="24"/>
  <c r="I17" i="24"/>
  <c r="G17" i="24"/>
  <c r="I16" i="24"/>
  <c r="G16" i="24"/>
  <c r="I15" i="24"/>
  <c r="G15" i="24"/>
  <c r="I14" i="24"/>
  <c r="G14" i="24"/>
  <c r="I13" i="24"/>
  <c r="G13" i="24"/>
  <c r="I12" i="24"/>
  <c r="G12" i="24"/>
  <c r="I11" i="24"/>
  <c r="I10" i="24"/>
  <c r="G9" i="24"/>
  <c r="G31" i="53" l="1"/>
  <c r="G32" i="53" s="1"/>
  <c r="G33" i="53" s="1"/>
  <c r="I60" i="24"/>
  <c r="G60" i="24"/>
  <c r="I42" i="52"/>
  <c r="G41" i="52"/>
  <c r="G34" i="53"/>
  <c r="G24" i="24"/>
  <c r="I49" i="24"/>
  <c r="I45" i="24"/>
  <c r="G20" i="24"/>
  <c r="G55" i="24"/>
  <c r="G18" i="24"/>
  <c r="G44" i="24"/>
  <c r="G58" i="24"/>
  <c r="G29" i="24"/>
  <c r="G41" i="24"/>
  <c r="G11" i="24"/>
  <c r="G52" i="24" l="1"/>
  <c r="G53" i="24" s="1"/>
  <c r="I52" i="24"/>
  <c r="I53" i="24" s="1"/>
  <c r="G62" i="24"/>
  <c r="G54" i="24"/>
  <c r="G43" i="52"/>
  <c r="G42" i="52"/>
  <c r="G44" i="52" s="1"/>
  <c r="G45" i="52" s="1"/>
  <c r="I43" i="52"/>
  <c r="G35" i="53"/>
  <c r="G36" i="53" s="1"/>
  <c r="I44" i="52" l="1"/>
  <c r="I45" i="52" s="1"/>
  <c r="I62" i="24"/>
  <c r="I54" i="24"/>
  <c r="G65" i="24"/>
  <c r="G66" i="24" s="1"/>
  <c r="G15" i="6"/>
  <c r="I65" i="24" l="1"/>
  <c r="I66" i="24" s="1"/>
  <c r="I68" i="24" s="1"/>
  <c r="I67" i="24"/>
  <c r="G68" i="24"/>
  <c r="G67" i="24"/>
  <c r="G69" i="24" s="1"/>
  <c r="G70" i="24" s="1"/>
  <c r="G42" i="10"/>
  <c r="J42" i="10"/>
  <c r="G32" i="11"/>
  <c r="E19" i="11"/>
  <c r="I69" i="24" l="1"/>
  <c r="I70" i="24" s="1"/>
  <c r="J37" i="9"/>
  <c r="G37" i="9"/>
  <c r="G18" i="11" l="1"/>
  <c r="G15" i="11"/>
  <c r="J17" i="10"/>
  <c r="G12" i="11"/>
  <c r="I13" i="10"/>
  <c r="J13" i="10" s="1"/>
  <c r="G10" i="10"/>
  <c r="J14" i="9"/>
  <c r="G14" i="9"/>
  <c r="G11" i="11"/>
  <c r="J13" i="9"/>
  <c r="G13" i="9"/>
  <c r="G10" i="11"/>
  <c r="G12" i="9"/>
  <c r="G28" i="11"/>
  <c r="J26" i="9"/>
  <c r="G26" i="9"/>
  <c r="G24" i="8"/>
  <c r="J33" i="9"/>
  <c r="G33" i="9"/>
  <c r="G14" i="11"/>
  <c r="J16" i="9"/>
  <c r="G16" i="9"/>
  <c r="G21" i="8"/>
  <c r="G18" i="8"/>
  <c r="G17" i="8"/>
  <c r="G13" i="8"/>
  <c r="G11" i="8"/>
  <c r="G10" i="8"/>
  <c r="G9" i="8"/>
  <c r="G14" i="7"/>
  <c r="G14" i="6"/>
  <c r="G10" i="7"/>
  <c r="G10" i="6"/>
  <c r="G8" i="6"/>
  <c r="M36" i="5"/>
  <c r="I28" i="5"/>
  <c r="M26" i="5"/>
  <c r="K24" i="5"/>
  <c r="G12" i="8"/>
  <c r="K23" i="5"/>
  <c r="G16" i="8"/>
  <c r="G18" i="5"/>
  <c r="G15" i="8"/>
  <c r="I17" i="5"/>
  <c r="G14" i="8"/>
  <c r="M16" i="5"/>
  <c r="M15" i="5"/>
  <c r="M14" i="5"/>
  <c r="K12" i="5"/>
  <c r="M11" i="5"/>
  <c r="G13" i="4"/>
  <c r="J42" i="3"/>
  <c r="G42" i="3"/>
  <c r="I35" i="10"/>
  <c r="J35" i="10" s="1"/>
  <c r="G11" i="6"/>
  <c r="J39" i="3"/>
  <c r="G39" i="3"/>
  <c r="M28" i="5" l="1"/>
  <c r="K28" i="5"/>
  <c r="G28" i="5"/>
  <c r="I15" i="10"/>
  <c r="J15" i="10" s="1"/>
  <c r="G36" i="5"/>
  <c r="I36" i="5"/>
  <c r="K36" i="5"/>
  <c r="G23" i="5"/>
  <c r="M24" i="5"/>
  <c r="I23" i="5"/>
  <c r="G26" i="5"/>
  <c r="I26" i="5"/>
  <c r="K26" i="5"/>
  <c r="I24" i="5"/>
  <c r="G24" i="5"/>
  <c r="M23" i="5"/>
  <c r="G17" i="5"/>
  <c r="K18" i="5"/>
  <c r="I18" i="5"/>
  <c r="K17" i="5"/>
  <c r="M18" i="5"/>
  <c r="M17" i="5"/>
  <c r="G16" i="5"/>
  <c r="I16" i="5"/>
  <c r="K16" i="5"/>
  <c r="G15" i="5"/>
  <c r="I15" i="5"/>
  <c r="K15" i="5"/>
  <c r="I14" i="5"/>
  <c r="K14" i="5"/>
  <c r="K11" i="5"/>
  <c r="J35" i="3" l="1"/>
  <c r="M35" i="5"/>
  <c r="G34" i="3"/>
  <c r="G35" i="5" l="1"/>
  <c r="I35" i="5"/>
  <c r="K35" i="5"/>
  <c r="G27" i="11" l="1"/>
  <c r="G34" i="5"/>
  <c r="G32" i="3"/>
  <c r="G26" i="11"/>
  <c r="J32" i="9"/>
  <c r="G32" i="9"/>
  <c r="I33" i="5"/>
  <c r="G31" i="3"/>
  <c r="J29" i="3"/>
  <c r="G29" i="3"/>
  <c r="G26" i="8"/>
  <c r="J28" i="3"/>
  <c r="G28" i="3"/>
  <c r="G23" i="11"/>
  <c r="J29" i="9"/>
  <c r="G29" i="9"/>
  <c r="G25" i="8"/>
  <c r="M25" i="5"/>
  <c r="G17" i="4"/>
  <c r="J27" i="3"/>
  <c r="G27" i="3"/>
  <c r="I34" i="5" l="1"/>
  <c r="K34" i="5"/>
  <c r="M34" i="5"/>
  <c r="K33" i="5"/>
  <c r="M33" i="5"/>
  <c r="G33" i="5"/>
  <c r="G25" i="5"/>
  <c r="I25" i="5"/>
  <c r="K25" i="5"/>
  <c r="G22" i="11"/>
  <c r="J28" i="9"/>
  <c r="G28" i="9"/>
  <c r="G23" i="8"/>
  <c r="G31" i="5"/>
  <c r="J26" i="3"/>
  <c r="G26" i="3"/>
  <c r="G21" i="11"/>
  <c r="G27" i="9"/>
  <c r="G22" i="8"/>
  <c r="G30" i="5"/>
  <c r="J25" i="3"/>
  <c r="G25" i="3"/>
  <c r="G19" i="11"/>
  <c r="G16" i="4"/>
  <c r="G17" i="11"/>
  <c r="G21" i="9"/>
  <c r="G12" i="7"/>
  <c r="G12" i="6"/>
  <c r="K22" i="5"/>
  <c r="J40" i="3"/>
  <c r="G40" i="3"/>
  <c r="J20" i="3"/>
  <c r="G20" i="3"/>
  <c r="G16" i="11"/>
  <c r="J20" i="9"/>
  <c r="G20" i="9"/>
  <c r="G13" i="7"/>
  <c r="G13" i="6"/>
  <c r="I19" i="5"/>
  <c r="J18" i="3"/>
  <c r="G18" i="3"/>
  <c r="J14" i="3"/>
  <c r="G14" i="3"/>
  <c r="J24" i="9"/>
  <c r="J19" i="9"/>
  <c r="J23" i="3"/>
  <c r="J13" i="3"/>
  <c r="G23" i="9"/>
  <c r="G18" i="9"/>
  <c r="G20" i="8"/>
  <c r="G9" i="4"/>
  <c r="J10" i="3"/>
  <c r="G10" i="3"/>
  <c r="J9" i="3"/>
  <c r="J10" i="9"/>
  <c r="I31" i="5" l="1"/>
  <c r="M19" i="5"/>
  <c r="M22" i="5"/>
  <c r="I30" i="5"/>
  <c r="G22" i="5"/>
  <c r="I22" i="5"/>
  <c r="K19" i="5"/>
  <c r="G19" i="5"/>
  <c r="F10" i="5" l="1"/>
  <c r="H10" i="5" s="1"/>
  <c r="I10" i="5" s="1"/>
  <c r="G24" i="11" l="1"/>
  <c r="G20" i="11"/>
  <c r="G9" i="11"/>
  <c r="I38" i="10"/>
  <c r="J38" i="10" s="1"/>
  <c r="I36" i="10"/>
  <c r="H36" i="10"/>
  <c r="I34" i="10"/>
  <c r="J34" i="10" s="1"/>
  <c r="I33" i="10"/>
  <c r="J33" i="10" s="1"/>
  <c r="I31" i="10"/>
  <c r="J31" i="10" s="1"/>
  <c r="I30" i="10"/>
  <c r="J30" i="10" s="1"/>
  <c r="I29" i="10"/>
  <c r="J29" i="10" s="1"/>
  <c r="H28" i="10"/>
  <c r="E28" i="10"/>
  <c r="I27" i="10"/>
  <c r="J27" i="10" s="1"/>
  <c r="I26" i="10"/>
  <c r="J26" i="10" s="1"/>
  <c r="I25" i="10"/>
  <c r="J25" i="10" s="1"/>
  <c r="I24" i="10"/>
  <c r="J24" i="10" s="1"/>
  <c r="I23" i="10"/>
  <c r="J23" i="10" s="1"/>
  <c r="H22" i="10"/>
  <c r="I22" i="10"/>
  <c r="E22" i="10"/>
  <c r="G22" i="10" s="1"/>
  <c r="G39" i="10" s="1"/>
  <c r="G40" i="10" s="1"/>
  <c r="I20" i="10"/>
  <c r="H20" i="10"/>
  <c r="I19" i="10"/>
  <c r="J19" i="10" s="1"/>
  <c r="I18" i="10"/>
  <c r="J18" i="10" s="1"/>
  <c r="I14" i="10"/>
  <c r="J14" i="10" s="1"/>
  <c r="I12" i="10"/>
  <c r="J12" i="10" s="1"/>
  <c r="I11" i="10"/>
  <c r="J11" i="10" s="1"/>
  <c r="H10" i="10"/>
  <c r="I10" i="10"/>
  <c r="J30" i="9"/>
  <c r="G30" i="9"/>
  <c r="H25" i="9"/>
  <c r="E25" i="9"/>
  <c r="J21" i="9"/>
  <c r="J12" i="9"/>
  <c r="J11" i="9"/>
  <c r="G11" i="9"/>
  <c r="E9" i="9"/>
  <c r="G9" i="9" s="1"/>
  <c r="E27" i="8"/>
  <c r="G8" i="8"/>
  <c r="G31" i="8" s="1"/>
  <c r="G32" i="8" s="1"/>
  <c r="G11" i="7"/>
  <c r="G9" i="7"/>
  <c r="G8" i="7"/>
  <c r="G9" i="6"/>
  <c r="G16" i="6" s="1"/>
  <c r="G17" i="6" s="1"/>
  <c r="L42" i="5"/>
  <c r="M42" i="5" s="1"/>
  <c r="J42" i="5"/>
  <c r="K42" i="5" s="1"/>
  <c r="H42" i="5"/>
  <c r="I42" i="5" s="1"/>
  <c r="F42" i="5"/>
  <c r="G42" i="5" s="1"/>
  <c r="L29" i="5"/>
  <c r="M29" i="5" s="1"/>
  <c r="J29" i="5"/>
  <c r="K29" i="5" s="1"/>
  <c r="H29" i="5"/>
  <c r="I29" i="5" s="1"/>
  <c r="F29" i="5"/>
  <c r="G29" i="5" s="1"/>
  <c r="J34" i="9" l="1"/>
  <c r="J35" i="9" s="1"/>
  <c r="J36" i="9" s="1"/>
  <c r="G18" i="6"/>
  <c r="G21" i="6"/>
  <c r="G34" i="9"/>
  <c r="G35" i="9" s="1"/>
  <c r="G36" i="9" s="1"/>
  <c r="G29" i="11"/>
  <c r="G30" i="11" s="1"/>
  <c r="G41" i="10"/>
  <c r="G45" i="10"/>
  <c r="G38" i="8"/>
  <c r="G33" i="8"/>
  <c r="G15" i="7"/>
  <c r="G16" i="7" s="1"/>
  <c r="J10" i="10"/>
  <c r="J20" i="10"/>
  <c r="J36" i="10"/>
  <c r="J22" i="10"/>
  <c r="I21" i="10"/>
  <c r="J21" i="10" s="1"/>
  <c r="I37" i="10"/>
  <c r="J37" i="10" s="1"/>
  <c r="J41" i="3"/>
  <c r="J19" i="3"/>
  <c r="G19" i="3"/>
  <c r="G38" i="3"/>
  <c r="G14" i="4"/>
  <c r="J15" i="3"/>
  <c r="G15" i="3"/>
  <c r="G15" i="4"/>
  <c r="G16" i="3"/>
  <c r="J16" i="3"/>
  <c r="G46" i="10" l="1"/>
  <c r="G47" i="10" s="1"/>
  <c r="G39" i="8"/>
  <c r="G40" i="8" s="1"/>
  <c r="G42" i="8" s="1"/>
  <c r="G31" i="11"/>
  <c r="G35" i="11"/>
  <c r="G48" i="10"/>
  <c r="J39" i="10"/>
  <c r="J40" i="10" s="1"/>
  <c r="G17" i="7"/>
  <c r="G20" i="7"/>
  <c r="G22" i="6"/>
  <c r="G23" i="6" s="1"/>
  <c r="I38" i="3"/>
  <c r="J38" i="3" s="1"/>
  <c r="G41" i="3"/>
  <c r="E22" i="4"/>
  <c r="G22" i="4" s="1"/>
  <c r="E21" i="4"/>
  <c r="G21" i="4" s="1"/>
  <c r="E20" i="4"/>
  <c r="G20" i="4" s="1"/>
  <c r="G18" i="4"/>
  <c r="G12" i="4"/>
  <c r="G10" i="4"/>
  <c r="H47" i="3"/>
  <c r="J47" i="3" s="1"/>
  <c r="E47" i="3"/>
  <c r="G47" i="3" s="1"/>
  <c r="J37" i="3"/>
  <c r="G37" i="3"/>
  <c r="H24" i="3"/>
  <c r="J24" i="3" s="1"/>
  <c r="E24" i="3"/>
  <c r="G24" i="3" s="1"/>
  <c r="G22" i="3"/>
  <c r="J17" i="3"/>
  <c r="G17" i="3"/>
  <c r="G12" i="3"/>
  <c r="E8" i="3"/>
  <c r="G22" i="7" l="1"/>
  <c r="G23" i="7" s="1"/>
  <c r="G36" i="11"/>
  <c r="G37" i="11" s="1"/>
  <c r="J43" i="3"/>
  <c r="J44" i="3" s="1"/>
  <c r="J45" i="3" s="1"/>
  <c r="G41" i="8"/>
  <c r="G43" i="8" s="1"/>
  <c r="G44" i="8" s="1"/>
  <c r="G23" i="4"/>
  <c r="G24" i="4" s="1"/>
  <c r="G25" i="6"/>
  <c r="G24" i="6"/>
  <c r="G26" i="6" s="1"/>
  <c r="G27" i="6" s="1"/>
  <c r="J45" i="10"/>
  <c r="J41" i="10"/>
  <c r="G43" i="3"/>
  <c r="G44" i="3" s="1"/>
  <c r="G38" i="11"/>
  <c r="G39" i="11"/>
  <c r="G40" i="9"/>
  <c r="G41" i="9" s="1"/>
  <c r="J40" i="9"/>
  <c r="G32" i="2"/>
  <c r="G34" i="2"/>
  <c r="J49" i="3" l="1"/>
  <c r="G40" i="11"/>
  <c r="J50" i="3"/>
  <c r="J51" i="3" s="1"/>
  <c r="J52" i="3" s="1"/>
  <c r="J46" i="10"/>
  <c r="J47" i="10" s="1"/>
  <c r="J48" i="10" s="1"/>
  <c r="G49" i="3"/>
  <c r="G45" i="3"/>
  <c r="G25" i="4"/>
  <c r="G29" i="4"/>
  <c r="G42" i="9"/>
  <c r="J41" i="9"/>
  <c r="J42" i="9" s="1"/>
  <c r="G24" i="7"/>
  <c r="G25" i="7"/>
  <c r="J53" i="3" l="1"/>
  <c r="J54" i="3"/>
  <c r="J55" i="3" s="1"/>
  <c r="G30" i="4"/>
  <c r="G31" i="4" s="1"/>
  <c r="J44" i="9"/>
  <c r="J43" i="9"/>
  <c r="J45" i="9" s="1"/>
  <c r="J46" i="9" s="1"/>
  <c r="G44" i="9"/>
  <c r="G43" i="9"/>
  <c r="G26" i="7"/>
  <c r="G27" i="7" s="1"/>
  <c r="G32" i="4"/>
  <c r="G33" i="4"/>
  <c r="G50" i="3"/>
  <c r="G51" i="3" s="1"/>
  <c r="G41" i="11"/>
  <c r="G49" i="10"/>
  <c r="G50" i="10" s="1"/>
  <c r="G51" i="10" s="1"/>
  <c r="I41" i="1"/>
  <c r="G34" i="4" l="1"/>
  <c r="G35" i="4" s="1"/>
  <c r="G45" i="9"/>
  <c r="G46" i="9" s="1"/>
  <c r="G53" i="3"/>
  <c r="G52" i="3"/>
  <c r="G54" i="3" s="1"/>
  <c r="G55" i="3" s="1"/>
  <c r="J49" i="10"/>
  <c r="J50" i="10" l="1"/>
  <c r="J51" i="10" s="1"/>
  <c r="G28" i="2"/>
  <c r="G27" i="2"/>
  <c r="G25" i="2"/>
  <c r="G24" i="2"/>
  <c r="G23" i="2"/>
  <c r="G22" i="2"/>
  <c r="G21" i="2"/>
  <c r="G20" i="2"/>
  <c r="E20" i="2"/>
  <c r="G19" i="2"/>
  <c r="G18" i="2"/>
  <c r="G17" i="2"/>
  <c r="G16" i="2"/>
  <c r="G15" i="2"/>
  <c r="G13" i="2"/>
  <c r="G12" i="2"/>
  <c r="G11" i="2"/>
  <c r="G10" i="2"/>
  <c r="G9" i="2"/>
  <c r="G29" i="2" l="1"/>
  <c r="G30" i="2" s="1"/>
  <c r="H37" i="1"/>
  <c r="E37" i="1"/>
  <c r="I35" i="1"/>
  <c r="J35" i="1" s="1"/>
  <c r="G34" i="1"/>
  <c r="G33" i="1"/>
  <c r="I32" i="1"/>
  <c r="J32" i="1" s="1"/>
  <c r="G31" i="1"/>
  <c r="G30" i="1"/>
  <c r="G28" i="1"/>
  <c r="I27" i="1"/>
  <c r="J27" i="1" s="1"/>
  <c r="H26" i="1"/>
  <c r="E26" i="1"/>
  <c r="I25" i="1"/>
  <c r="J25" i="1" s="1"/>
  <c r="G24" i="1"/>
  <c r="G23" i="1"/>
  <c r="I22" i="1"/>
  <c r="J22" i="1" s="1"/>
  <c r="G21" i="1"/>
  <c r="G20" i="1"/>
  <c r="I19" i="1"/>
  <c r="J19" i="1" s="1"/>
  <c r="G18" i="1"/>
  <c r="G17" i="1"/>
  <c r="G15" i="1"/>
  <c r="I14" i="1"/>
  <c r="J14" i="1" s="1"/>
  <c r="G13" i="1"/>
  <c r="I12" i="1"/>
  <c r="J12" i="1" s="1"/>
  <c r="I11" i="1"/>
  <c r="J11" i="1" s="1"/>
  <c r="G10" i="1"/>
  <c r="J9" i="1"/>
  <c r="G36" i="2" l="1"/>
  <c r="G31" i="2"/>
  <c r="G11" i="1"/>
  <c r="I23" i="1"/>
  <c r="J23" i="1" s="1"/>
  <c r="I20" i="1"/>
  <c r="J20" i="1" s="1"/>
  <c r="I17" i="1"/>
  <c r="J17" i="1" s="1"/>
  <c r="G14" i="1"/>
  <c r="I34" i="1"/>
  <c r="J34" i="1" s="1"/>
  <c r="I18" i="1"/>
  <c r="J18" i="1" s="1"/>
  <c r="I21" i="1"/>
  <c r="J21" i="1" s="1"/>
  <c r="I24" i="1"/>
  <c r="J24" i="1" s="1"/>
  <c r="I28" i="1"/>
  <c r="J28" i="1" s="1"/>
  <c r="I10" i="1"/>
  <c r="J10" i="1" s="1"/>
  <c r="I13" i="1"/>
  <c r="J13" i="1" s="1"/>
  <c r="I30" i="1"/>
  <c r="J30" i="1" s="1"/>
  <c r="I33" i="1"/>
  <c r="J33" i="1" s="1"/>
  <c r="I31" i="1"/>
  <c r="J31" i="1" s="1"/>
  <c r="G9" i="1"/>
  <c r="G12" i="1"/>
  <c r="G19" i="1"/>
  <c r="G22" i="1"/>
  <c r="G25" i="1"/>
  <c r="G27" i="1"/>
  <c r="G32" i="1"/>
  <c r="G35" i="1"/>
  <c r="J38" i="1" l="1"/>
  <c r="J39" i="1" s="1"/>
  <c r="J40" i="1" s="1"/>
  <c r="G37" i="2"/>
  <c r="G38" i="2" s="1"/>
  <c r="G40" i="2" s="1"/>
  <c r="J44" i="1"/>
  <c r="G38" i="1"/>
  <c r="G39" i="1" s="1"/>
  <c r="G39" i="2" l="1"/>
  <c r="G41" i="2" s="1"/>
  <c r="G42" i="2" s="1"/>
  <c r="G44" i="1"/>
  <c r="G40" i="1"/>
  <c r="J45" i="1"/>
  <c r="J46" i="1" s="1"/>
  <c r="K27" i="5"/>
  <c r="K37" i="5" s="1"/>
  <c r="K38" i="5" s="1"/>
  <c r="M27" i="5"/>
  <c r="M37" i="5" s="1"/>
  <c r="M38" i="5" s="1"/>
  <c r="G27" i="5"/>
  <c r="G37" i="5" s="1"/>
  <c r="G38" i="5" s="1"/>
  <c r="I27" i="5"/>
  <c r="I37" i="5" s="1"/>
  <c r="I38" i="5" s="1"/>
  <c r="J48" i="1" l="1"/>
  <c r="J47" i="1"/>
  <c r="K44" i="5"/>
  <c r="K39" i="5"/>
  <c r="G44" i="5"/>
  <c r="G39" i="5"/>
  <c r="I44" i="5"/>
  <c r="I39" i="5"/>
  <c r="M39" i="5"/>
  <c r="M44" i="5"/>
  <c r="G45" i="1"/>
  <c r="G46" i="1" s="1"/>
  <c r="I45" i="5" l="1"/>
  <c r="M45" i="5"/>
  <c r="M46" i="5" s="1"/>
  <c r="J49" i="1"/>
  <c r="J50" i="1" s="1"/>
  <c r="M47" i="5"/>
  <c r="G47" i="1"/>
  <c r="G48" i="1"/>
  <c r="G45" i="5"/>
  <c r="G46" i="5" s="1"/>
  <c r="G48" i="5" s="1"/>
  <c r="I46" i="5"/>
  <c r="K45" i="5"/>
  <c r="K46" i="5" s="1"/>
  <c r="M48" i="5"/>
  <c r="G49" i="1" l="1"/>
  <c r="G50" i="1" s="1"/>
  <c r="M49" i="5"/>
  <c r="M50" i="5" s="1"/>
  <c r="G47" i="5"/>
  <c r="G49" i="5" s="1"/>
  <c r="G50" i="5" s="1"/>
  <c r="I47" i="5"/>
  <c r="K47" i="5"/>
  <c r="I48" i="5"/>
  <c r="I49" i="5" s="1"/>
  <c r="I50" i="5" s="1"/>
  <c r="K48" i="5" l="1"/>
  <c r="K49" i="5" s="1"/>
  <c r="K50" i="5" s="1"/>
  <c r="G36" i="8"/>
</calcChain>
</file>

<file path=xl/comments1.xml><?xml version="1.0" encoding="utf-8"?>
<comments xmlns="http://schemas.openxmlformats.org/spreadsheetml/2006/main">
  <authors>
    <author>Author</author>
    <author>Smt. Prarthana Shukla</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1" shapeId="0">
      <text>
        <r>
          <rPr>
            <b/>
            <sz val="9"/>
            <color indexed="81"/>
            <rFont val="Tahoma"/>
            <family val="2"/>
          </rPr>
          <t>Smt. Prarthana Shukla:</t>
        </r>
        <r>
          <rPr>
            <sz val="9"/>
            <color indexed="81"/>
            <rFont val="Tahoma"/>
            <family val="2"/>
          </rPr>
          <t xml:space="preserve">
GST applicable separately.</t>
        </r>
      </text>
    </comment>
    <comment ref="D399" authorId="1" shapeId="0">
      <text>
        <r>
          <rPr>
            <b/>
            <sz val="9"/>
            <color indexed="81"/>
            <rFont val="Tahoma"/>
            <family val="2"/>
          </rPr>
          <t>Smt. Prarthana Shukla:</t>
        </r>
        <r>
          <rPr>
            <sz val="9"/>
            <color indexed="81"/>
            <rFont val="Tahoma"/>
            <family val="2"/>
          </rPr>
          <t xml:space="preserve">
GST applicable separately.</t>
        </r>
      </text>
    </comment>
    <comment ref="D409" authorId="1" shapeId="0">
      <text>
        <r>
          <rPr>
            <b/>
            <sz val="9"/>
            <color indexed="81"/>
            <rFont val="Tahoma"/>
            <family val="2"/>
          </rPr>
          <t>Smt. Prarthana Shukla:</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1" shapeId="0">
      <text>
        <r>
          <rPr>
            <b/>
            <sz val="9"/>
            <color indexed="81"/>
            <rFont val="Tahoma"/>
            <family val="2"/>
          </rPr>
          <t>Smt. Prarthana Shukla:</t>
        </r>
        <r>
          <rPr>
            <sz val="9"/>
            <color indexed="81"/>
            <rFont val="Tahoma"/>
            <family val="2"/>
          </rPr>
          <t xml:space="preserve">
GST applicable separately.</t>
        </r>
      </text>
    </comment>
    <comment ref="D599" authorId="1" shapeId="0">
      <text>
        <r>
          <rPr>
            <b/>
            <sz val="9"/>
            <color indexed="81"/>
            <rFont val="Tahoma"/>
            <family val="2"/>
          </rPr>
          <t>Smt. Prarthana Shukla:</t>
        </r>
        <r>
          <rPr>
            <sz val="9"/>
            <color indexed="81"/>
            <rFont val="Tahoma"/>
            <family val="2"/>
          </rPr>
          <t xml:space="preserve">
GST applicable separately.</t>
        </r>
      </text>
    </comment>
    <comment ref="D614" authorId="1" shapeId="0">
      <text>
        <r>
          <rPr>
            <b/>
            <sz val="9"/>
            <color indexed="81"/>
            <rFont val="Tahoma"/>
            <family val="2"/>
          </rPr>
          <t>Smt. Prarthana Shukla:</t>
        </r>
        <r>
          <rPr>
            <sz val="9"/>
            <color indexed="81"/>
            <rFont val="Tahoma"/>
            <family val="2"/>
          </rPr>
          <t xml:space="preserve">
GST applicable separately.</t>
        </r>
      </text>
    </comment>
    <comment ref="D615" authorId="1" shapeId="0">
      <text>
        <r>
          <rPr>
            <b/>
            <sz val="9"/>
            <color indexed="81"/>
            <rFont val="Tahoma"/>
            <family val="2"/>
          </rPr>
          <t>Smt. Prarthana Shukla:</t>
        </r>
        <r>
          <rPr>
            <sz val="9"/>
            <color indexed="81"/>
            <rFont val="Tahoma"/>
            <family val="2"/>
          </rPr>
          <t xml:space="preserve">
GST applicable separately.</t>
        </r>
      </text>
    </comment>
    <comment ref="D616" authorId="1" shapeId="0">
      <text>
        <r>
          <rPr>
            <b/>
            <sz val="9"/>
            <color indexed="81"/>
            <rFont val="Tahoma"/>
            <family val="2"/>
          </rPr>
          <t>Smt. Prarthana Shukla:</t>
        </r>
        <r>
          <rPr>
            <sz val="9"/>
            <color indexed="81"/>
            <rFont val="Tahoma"/>
            <family val="2"/>
          </rPr>
          <t xml:space="preserve">
GST applicable separately.</t>
        </r>
      </text>
    </comment>
    <comment ref="D620" authorId="1" shapeId="0">
      <text>
        <r>
          <rPr>
            <b/>
            <sz val="9"/>
            <color indexed="81"/>
            <rFont val="Tahoma"/>
            <family val="2"/>
          </rPr>
          <t>Smt. Prarthana Shukla:</t>
        </r>
        <r>
          <rPr>
            <sz val="9"/>
            <color indexed="81"/>
            <rFont val="Tahoma"/>
            <family val="2"/>
          </rPr>
          <t xml:space="preserve">
GST applicable separately.</t>
        </r>
      </text>
    </comment>
    <comment ref="D622" authorId="1" shapeId="0">
      <text>
        <r>
          <rPr>
            <b/>
            <sz val="9"/>
            <color indexed="81"/>
            <rFont val="Tahoma"/>
            <family val="2"/>
          </rPr>
          <t>Smt. Prarthana Shukla:</t>
        </r>
        <r>
          <rPr>
            <sz val="9"/>
            <color indexed="81"/>
            <rFont val="Tahoma"/>
            <family val="2"/>
          </rPr>
          <t xml:space="preserve">
GST applicable separately.</t>
        </r>
      </text>
    </comment>
    <comment ref="D732" authorId="1" shapeId="0">
      <text>
        <r>
          <rPr>
            <b/>
            <sz val="9"/>
            <color indexed="81"/>
            <rFont val="Tahoma"/>
            <family val="2"/>
          </rPr>
          <t>Smt. Prarthana Shukla:</t>
        </r>
        <r>
          <rPr>
            <sz val="9"/>
            <color indexed="81"/>
            <rFont val="Tahoma"/>
            <family val="2"/>
          </rPr>
          <t xml:space="preserve">
GST applicable separately.</t>
        </r>
      </text>
    </comment>
    <comment ref="D736" authorId="1" shapeId="0">
      <text>
        <r>
          <rPr>
            <b/>
            <sz val="9"/>
            <color indexed="81"/>
            <rFont val="Tahoma"/>
            <family val="2"/>
          </rPr>
          <t>Smt. Prarthana Shukla:</t>
        </r>
        <r>
          <rPr>
            <sz val="9"/>
            <color indexed="81"/>
            <rFont val="Tahoma"/>
            <family val="2"/>
          </rPr>
          <t xml:space="preserve">
GST applicable separately.</t>
        </r>
      </text>
    </comment>
    <comment ref="D791" authorId="1" shapeId="0">
      <text>
        <r>
          <rPr>
            <b/>
            <sz val="9"/>
            <color indexed="81"/>
            <rFont val="Tahoma"/>
            <family val="2"/>
          </rPr>
          <t>Smt. Prarthana Shukla:</t>
        </r>
        <r>
          <rPr>
            <sz val="9"/>
            <color indexed="81"/>
            <rFont val="Tahoma"/>
            <family val="2"/>
          </rPr>
          <t xml:space="preserve">
GST applicable separately.</t>
        </r>
      </text>
    </comment>
    <comment ref="D793" authorId="1" shapeId="0">
      <text>
        <r>
          <rPr>
            <b/>
            <sz val="9"/>
            <color indexed="81"/>
            <rFont val="Tahoma"/>
            <family val="2"/>
          </rPr>
          <t>Smt. Prarthana Shukla:</t>
        </r>
        <r>
          <rPr>
            <sz val="9"/>
            <color indexed="81"/>
            <rFont val="Tahoma"/>
            <family val="2"/>
          </rPr>
          <t xml:space="preserve">
GST applicable separately.</t>
        </r>
      </text>
    </comment>
    <comment ref="D794" authorId="1" shapeId="0">
      <text>
        <r>
          <rPr>
            <b/>
            <sz val="9"/>
            <color indexed="81"/>
            <rFont val="Tahoma"/>
            <family val="2"/>
          </rPr>
          <t>Smt. Prarthana Shukla:</t>
        </r>
        <r>
          <rPr>
            <sz val="9"/>
            <color indexed="81"/>
            <rFont val="Tahoma"/>
            <family val="2"/>
          </rPr>
          <t xml:space="preserve">
GST applicable separately.</t>
        </r>
      </text>
    </comment>
    <comment ref="D795" authorId="1" shapeId="0">
      <text>
        <r>
          <rPr>
            <b/>
            <sz val="9"/>
            <color indexed="81"/>
            <rFont val="Tahoma"/>
            <family val="2"/>
          </rPr>
          <t>Smt. Prarthana Shukla:</t>
        </r>
        <r>
          <rPr>
            <sz val="9"/>
            <color indexed="81"/>
            <rFont val="Tahoma"/>
            <family val="2"/>
          </rPr>
          <t xml:space="preserve">
GST applicable separately.</t>
        </r>
      </text>
    </comment>
    <comment ref="D796" authorId="1" shapeId="0">
      <text>
        <r>
          <rPr>
            <b/>
            <sz val="9"/>
            <color indexed="81"/>
            <rFont val="Tahoma"/>
            <family val="2"/>
          </rPr>
          <t>Smt. Prarthana Shukla:</t>
        </r>
        <r>
          <rPr>
            <sz val="9"/>
            <color indexed="81"/>
            <rFont val="Tahoma"/>
            <family val="2"/>
          </rPr>
          <t xml:space="preserve">
GST applicable separately.</t>
        </r>
      </text>
    </comment>
    <comment ref="D797" authorId="1" shapeId="0">
      <text>
        <r>
          <rPr>
            <b/>
            <sz val="9"/>
            <color indexed="81"/>
            <rFont val="Tahoma"/>
            <family val="2"/>
          </rPr>
          <t>Smt. Prarthana Shukla:</t>
        </r>
        <r>
          <rPr>
            <sz val="9"/>
            <color indexed="81"/>
            <rFont val="Tahoma"/>
            <family val="2"/>
          </rPr>
          <t xml:space="preserve">
GST applicable separately.</t>
        </r>
      </text>
    </comment>
    <comment ref="D798" authorId="1" shapeId="0">
      <text>
        <r>
          <rPr>
            <b/>
            <sz val="9"/>
            <color indexed="81"/>
            <rFont val="Tahoma"/>
            <family val="2"/>
          </rPr>
          <t>Smt. Prarthana Shukla:</t>
        </r>
        <r>
          <rPr>
            <sz val="9"/>
            <color indexed="81"/>
            <rFont val="Tahoma"/>
            <family val="2"/>
          </rPr>
          <t xml:space="preserve">
GST applicable separately.</t>
        </r>
      </text>
    </comment>
    <comment ref="D800" authorId="1" shapeId="0">
      <text>
        <r>
          <rPr>
            <b/>
            <sz val="9"/>
            <color indexed="81"/>
            <rFont val="Tahoma"/>
            <family val="2"/>
          </rPr>
          <t>Smt. Prarthana Shukla:</t>
        </r>
        <r>
          <rPr>
            <sz val="9"/>
            <color indexed="81"/>
            <rFont val="Tahoma"/>
            <family val="2"/>
          </rPr>
          <t xml:space="preserve">
GST applicable separately.</t>
        </r>
      </text>
    </comment>
    <comment ref="D801" authorId="1" shapeId="0">
      <text>
        <r>
          <rPr>
            <b/>
            <sz val="9"/>
            <color indexed="81"/>
            <rFont val="Tahoma"/>
            <family val="2"/>
          </rPr>
          <t>Smt. Prarthana Shukla:</t>
        </r>
        <r>
          <rPr>
            <sz val="9"/>
            <color indexed="81"/>
            <rFont val="Tahoma"/>
            <family val="2"/>
          </rPr>
          <t xml:space="preserve">
GST applicable separately.</t>
        </r>
      </text>
    </comment>
    <comment ref="D803" authorId="1" shapeId="0">
      <text>
        <r>
          <rPr>
            <b/>
            <sz val="9"/>
            <color indexed="81"/>
            <rFont val="Tahoma"/>
            <family val="2"/>
          </rPr>
          <t>Smt. Prarthana Shukla:</t>
        </r>
        <r>
          <rPr>
            <sz val="9"/>
            <color indexed="81"/>
            <rFont val="Tahoma"/>
            <family val="2"/>
          </rPr>
          <t xml:space="preserve">
GST applicable separately.</t>
        </r>
      </text>
    </comment>
    <comment ref="D804" authorId="1" shapeId="0">
      <text>
        <r>
          <rPr>
            <b/>
            <sz val="9"/>
            <color indexed="81"/>
            <rFont val="Tahoma"/>
            <family val="2"/>
          </rPr>
          <t>Smt. Prarthana Shukla:</t>
        </r>
        <r>
          <rPr>
            <sz val="9"/>
            <color indexed="81"/>
            <rFont val="Tahoma"/>
            <family val="2"/>
          </rPr>
          <t xml:space="preserve">
GST applicable separately.</t>
        </r>
      </text>
    </comment>
    <comment ref="D805" authorId="1" shapeId="0">
      <text>
        <r>
          <rPr>
            <b/>
            <sz val="9"/>
            <color indexed="81"/>
            <rFont val="Tahoma"/>
            <family val="2"/>
          </rPr>
          <t>Smt. Prarthana Shukla:</t>
        </r>
        <r>
          <rPr>
            <sz val="9"/>
            <color indexed="81"/>
            <rFont val="Tahoma"/>
            <family val="2"/>
          </rPr>
          <t xml:space="preserve">
GST applicable separately.</t>
        </r>
      </text>
    </comment>
    <comment ref="D806" authorId="1" shapeId="0">
      <text>
        <r>
          <rPr>
            <b/>
            <sz val="9"/>
            <color indexed="81"/>
            <rFont val="Tahoma"/>
            <family val="2"/>
          </rPr>
          <t>Smt. Prarthana Shukla:</t>
        </r>
        <r>
          <rPr>
            <sz val="9"/>
            <color indexed="81"/>
            <rFont val="Tahoma"/>
            <family val="2"/>
          </rPr>
          <t xml:space="preserve">
GST applicable separately.</t>
        </r>
      </text>
    </comment>
    <comment ref="D807" authorId="1" shapeId="0">
      <text>
        <r>
          <rPr>
            <b/>
            <sz val="9"/>
            <color indexed="81"/>
            <rFont val="Tahoma"/>
            <family val="2"/>
          </rPr>
          <t>Smt. Prarthana Shukla:</t>
        </r>
        <r>
          <rPr>
            <sz val="9"/>
            <color indexed="81"/>
            <rFont val="Tahoma"/>
            <family val="2"/>
          </rPr>
          <t xml:space="preserve">
GST applicable separately.</t>
        </r>
      </text>
    </comment>
    <comment ref="D808" authorId="1" shapeId="0">
      <text>
        <r>
          <rPr>
            <b/>
            <sz val="9"/>
            <color indexed="81"/>
            <rFont val="Tahoma"/>
            <family val="2"/>
          </rPr>
          <t>Smt. Prarthana Shukla:</t>
        </r>
        <r>
          <rPr>
            <sz val="9"/>
            <color indexed="81"/>
            <rFont val="Tahoma"/>
            <family val="2"/>
          </rPr>
          <t xml:space="preserve">
GST applicable separately.</t>
        </r>
      </text>
    </comment>
    <comment ref="D809" authorId="1" shapeId="0">
      <text>
        <r>
          <rPr>
            <b/>
            <sz val="9"/>
            <color indexed="81"/>
            <rFont val="Tahoma"/>
            <family val="2"/>
          </rPr>
          <t>Smt. Prarthana Shukla:</t>
        </r>
        <r>
          <rPr>
            <sz val="9"/>
            <color indexed="81"/>
            <rFont val="Tahoma"/>
            <family val="2"/>
          </rPr>
          <t xml:space="preserve">
GST applicable separately.</t>
        </r>
      </text>
    </comment>
    <comment ref="D810" authorId="1" shapeId="0">
      <text>
        <r>
          <rPr>
            <b/>
            <sz val="9"/>
            <color indexed="81"/>
            <rFont val="Tahoma"/>
            <family val="2"/>
          </rPr>
          <t>Smt. Prarthana Shukla:</t>
        </r>
        <r>
          <rPr>
            <sz val="9"/>
            <color indexed="81"/>
            <rFont val="Tahoma"/>
            <family val="2"/>
          </rPr>
          <t xml:space="preserve">
GST applicable separately.</t>
        </r>
      </text>
    </comment>
    <comment ref="D811" authorId="1" shapeId="0">
      <text>
        <r>
          <rPr>
            <b/>
            <sz val="9"/>
            <color indexed="81"/>
            <rFont val="Tahoma"/>
            <family val="2"/>
          </rPr>
          <t>Smt. Prarthana Shukla:</t>
        </r>
        <r>
          <rPr>
            <sz val="9"/>
            <color indexed="81"/>
            <rFont val="Tahoma"/>
            <family val="2"/>
          </rPr>
          <t xml:space="preserve">
GST applicable separately.</t>
        </r>
      </text>
    </comment>
    <comment ref="D813" authorId="1" shapeId="0">
      <text>
        <r>
          <rPr>
            <b/>
            <sz val="9"/>
            <color indexed="81"/>
            <rFont val="Tahoma"/>
            <family val="2"/>
          </rPr>
          <t>Smt. Prarthana Shukla:</t>
        </r>
        <r>
          <rPr>
            <sz val="9"/>
            <color indexed="81"/>
            <rFont val="Tahoma"/>
            <family val="2"/>
          </rPr>
          <t xml:space="preserve">
GST applicable separately.</t>
        </r>
      </text>
    </comment>
    <comment ref="D814" authorId="1" shapeId="0">
      <text>
        <r>
          <rPr>
            <b/>
            <sz val="9"/>
            <color indexed="81"/>
            <rFont val="Tahoma"/>
            <family val="2"/>
          </rPr>
          <t>Smt. Prarthana Shukla:</t>
        </r>
        <r>
          <rPr>
            <sz val="9"/>
            <color indexed="81"/>
            <rFont val="Tahoma"/>
            <family val="2"/>
          </rPr>
          <t xml:space="preserve">
GST applicable separately.</t>
        </r>
      </text>
    </comment>
    <comment ref="D815" authorId="1" shapeId="0">
      <text>
        <r>
          <rPr>
            <b/>
            <sz val="9"/>
            <color indexed="81"/>
            <rFont val="Tahoma"/>
            <family val="2"/>
          </rPr>
          <t>Smt. Prarthana Shukla:</t>
        </r>
        <r>
          <rPr>
            <sz val="9"/>
            <color indexed="81"/>
            <rFont val="Tahoma"/>
            <family val="2"/>
          </rPr>
          <t xml:space="preserve">
GST applicable separately.</t>
        </r>
      </text>
    </comment>
    <comment ref="D816" authorId="1" shapeId="0">
      <text>
        <r>
          <rPr>
            <b/>
            <sz val="9"/>
            <color indexed="81"/>
            <rFont val="Tahoma"/>
            <family val="2"/>
          </rPr>
          <t>Smt. Prarthana Shukla:</t>
        </r>
        <r>
          <rPr>
            <sz val="9"/>
            <color indexed="81"/>
            <rFont val="Tahoma"/>
            <family val="2"/>
          </rPr>
          <t xml:space="preserve">
GST applicable separately.</t>
        </r>
      </text>
    </comment>
    <comment ref="D817" authorId="1" shapeId="0">
      <text>
        <r>
          <rPr>
            <b/>
            <sz val="9"/>
            <color indexed="81"/>
            <rFont val="Tahoma"/>
            <family val="2"/>
          </rPr>
          <t>Smt. Prarthana Shukla:</t>
        </r>
        <r>
          <rPr>
            <sz val="9"/>
            <color indexed="81"/>
            <rFont val="Tahoma"/>
            <family val="2"/>
          </rPr>
          <t xml:space="preserve">
GST applicable separately.</t>
        </r>
      </text>
    </comment>
    <comment ref="D819" authorId="1" shapeId="0">
      <text>
        <r>
          <rPr>
            <b/>
            <sz val="9"/>
            <color indexed="81"/>
            <rFont val="Tahoma"/>
            <family val="2"/>
          </rPr>
          <t>Smt. Prarthana Shukla:</t>
        </r>
        <r>
          <rPr>
            <sz val="9"/>
            <color indexed="81"/>
            <rFont val="Tahoma"/>
            <family val="2"/>
          </rPr>
          <t xml:space="preserve">
GST applicable separately.</t>
        </r>
      </text>
    </comment>
    <comment ref="D820" authorId="1" shapeId="0">
      <text>
        <r>
          <rPr>
            <b/>
            <sz val="9"/>
            <color indexed="81"/>
            <rFont val="Tahoma"/>
            <family val="2"/>
          </rPr>
          <t>Smt. Prarthana Shukla:</t>
        </r>
        <r>
          <rPr>
            <sz val="9"/>
            <color indexed="81"/>
            <rFont val="Tahoma"/>
            <family val="2"/>
          </rPr>
          <t xml:space="preserve">
GST applicable separately.</t>
        </r>
      </text>
    </comment>
    <comment ref="D821" authorId="1" shapeId="0">
      <text>
        <r>
          <rPr>
            <b/>
            <sz val="9"/>
            <color indexed="81"/>
            <rFont val="Tahoma"/>
            <family val="2"/>
          </rPr>
          <t>Smt. Prarthana Shukla:</t>
        </r>
        <r>
          <rPr>
            <sz val="9"/>
            <color indexed="81"/>
            <rFont val="Tahoma"/>
            <family val="2"/>
          </rPr>
          <t xml:space="preserve">
GST applicable separately.</t>
        </r>
      </text>
    </comment>
    <comment ref="D823" authorId="1" shapeId="0">
      <text>
        <r>
          <rPr>
            <b/>
            <sz val="9"/>
            <color indexed="81"/>
            <rFont val="Tahoma"/>
            <family val="2"/>
          </rPr>
          <t>Smt. Prarthana Shukla:</t>
        </r>
        <r>
          <rPr>
            <sz val="9"/>
            <color indexed="81"/>
            <rFont val="Tahoma"/>
            <family val="2"/>
          </rPr>
          <t xml:space="preserve">
GST applicable separately.</t>
        </r>
      </text>
    </comment>
    <comment ref="D824" authorId="1" shapeId="0">
      <text>
        <r>
          <rPr>
            <b/>
            <sz val="9"/>
            <color indexed="81"/>
            <rFont val="Tahoma"/>
            <family val="2"/>
          </rPr>
          <t>Smt. Prarthana Shukla:</t>
        </r>
        <r>
          <rPr>
            <sz val="9"/>
            <color indexed="81"/>
            <rFont val="Tahoma"/>
            <family val="2"/>
          </rPr>
          <t xml:space="preserve">
GST applicable separately.</t>
        </r>
      </text>
    </comment>
    <comment ref="D825" authorId="1" shapeId="0">
      <text>
        <r>
          <rPr>
            <b/>
            <sz val="9"/>
            <color indexed="81"/>
            <rFont val="Tahoma"/>
            <family val="2"/>
          </rPr>
          <t>Smt. Prarthana Shukla:</t>
        </r>
        <r>
          <rPr>
            <sz val="9"/>
            <color indexed="81"/>
            <rFont val="Tahoma"/>
            <family val="2"/>
          </rPr>
          <t xml:space="preserve">
GST applicable separately.</t>
        </r>
      </text>
    </comment>
    <comment ref="D826" authorId="1" shapeId="0">
      <text>
        <r>
          <rPr>
            <b/>
            <sz val="9"/>
            <color indexed="81"/>
            <rFont val="Tahoma"/>
            <family val="2"/>
          </rPr>
          <t>Smt. Prarthana Shukla:</t>
        </r>
        <r>
          <rPr>
            <sz val="9"/>
            <color indexed="81"/>
            <rFont val="Tahoma"/>
            <family val="2"/>
          </rPr>
          <t xml:space="preserve">
GST applicable separately.</t>
        </r>
      </text>
    </comment>
    <comment ref="D827" authorId="1" shapeId="0">
      <text>
        <r>
          <rPr>
            <b/>
            <sz val="9"/>
            <color indexed="81"/>
            <rFont val="Tahoma"/>
            <family val="2"/>
          </rPr>
          <t>Smt. Prarthana Shukla:</t>
        </r>
        <r>
          <rPr>
            <sz val="9"/>
            <color indexed="81"/>
            <rFont val="Tahoma"/>
            <family val="2"/>
          </rPr>
          <t xml:space="preserve">
GST applicable separately.</t>
        </r>
      </text>
    </comment>
    <comment ref="D828" authorId="1" shapeId="0">
      <text>
        <r>
          <rPr>
            <b/>
            <sz val="9"/>
            <color indexed="81"/>
            <rFont val="Tahoma"/>
            <family val="2"/>
          </rPr>
          <t>Smt. Prarthana Shukla:</t>
        </r>
        <r>
          <rPr>
            <sz val="9"/>
            <color indexed="81"/>
            <rFont val="Tahoma"/>
            <family val="2"/>
          </rPr>
          <t xml:space="preserve">
GST applicable separately.</t>
        </r>
      </text>
    </comment>
    <comment ref="D829" authorId="1" shapeId="0">
      <text>
        <r>
          <rPr>
            <b/>
            <sz val="9"/>
            <color indexed="81"/>
            <rFont val="Tahoma"/>
            <family val="2"/>
          </rPr>
          <t>Smt. Prarthana Shukla:</t>
        </r>
        <r>
          <rPr>
            <sz val="9"/>
            <color indexed="81"/>
            <rFont val="Tahoma"/>
            <family val="2"/>
          </rPr>
          <t xml:space="preserve">
GST applicable separately.</t>
        </r>
      </text>
    </comment>
    <comment ref="D830" authorId="1" shapeId="0">
      <text>
        <r>
          <rPr>
            <b/>
            <sz val="9"/>
            <color indexed="81"/>
            <rFont val="Tahoma"/>
            <family val="2"/>
          </rPr>
          <t>Smt. Prarthana Shukla:</t>
        </r>
        <r>
          <rPr>
            <sz val="9"/>
            <color indexed="81"/>
            <rFont val="Tahoma"/>
            <family val="2"/>
          </rPr>
          <t xml:space="preserve">
GST applicable separately.</t>
        </r>
      </text>
    </comment>
    <comment ref="D831" authorId="1" shapeId="0">
      <text>
        <r>
          <rPr>
            <b/>
            <sz val="9"/>
            <color indexed="81"/>
            <rFont val="Tahoma"/>
            <family val="2"/>
          </rPr>
          <t>Smt. Prarthana Shukla:</t>
        </r>
        <r>
          <rPr>
            <sz val="9"/>
            <color indexed="81"/>
            <rFont val="Tahoma"/>
            <family val="2"/>
          </rPr>
          <t xml:space="preserve">
GST applicable separately.</t>
        </r>
      </text>
    </comment>
    <comment ref="D832" authorId="1" shapeId="0">
      <text>
        <r>
          <rPr>
            <b/>
            <sz val="9"/>
            <color indexed="81"/>
            <rFont val="Tahoma"/>
            <family val="2"/>
          </rPr>
          <t>Smt. Prarthana Shukla:</t>
        </r>
        <r>
          <rPr>
            <sz val="9"/>
            <color indexed="81"/>
            <rFont val="Tahoma"/>
            <family val="2"/>
          </rPr>
          <t xml:space="preserve">
GST applicable separately.</t>
        </r>
      </text>
    </comment>
    <comment ref="D833" authorId="1" shapeId="0">
      <text>
        <r>
          <rPr>
            <b/>
            <sz val="9"/>
            <color indexed="81"/>
            <rFont val="Tahoma"/>
            <family val="2"/>
          </rPr>
          <t>Smt. Prarthana Shukla:</t>
        </r>
        <r>
          <rPr>
            <sz val="9"/>
            <color indexed="81"/>
            <rFont val="Tahoma"/>
            <family val="2"/>
          </rPr>
          <t xml:space="preserve">
GST applicable separately.</t>
        </r>
      </text>
    </comment>
    <comment ref="D834" authorId="1" shapeId="0">
      <text>
        <r>
          <rPr>
            <b/>
            <sz val="9"/>
            <color indexed="81"/>
            <rFont val="Tahoma"/>
            <family val="2"/>
          </rPr>
          <t>Smt. Prarthana Shukla:</t>
        </r>
        <r>
          <rPr>
            <sz val="9"/>
            <color indexed="81"/>
            <rFont val="Tahoma"/>
            <family val="2"/>
          </rPr>
          <t xml:space="preserve">
GST applicable separately.</t>
        </r>
      </text>
    </comment>
    <comment ref="D835" authorId="1" shapeId="0">
      <text>
        <r>
          <rPr>
            <b/>
            <sz val="9"/>
            <color indexed="81"/>
            <rFont val="Tahoma"/>
            <family val="2"/>
          </rPr>
          <t>Smt. Prarthana Shukla:</t>
        </r>
        <r>
          <rPr>
            <sz val="9"/>
            <color indexed="81"/>
            <rFont val="Tahoma"/>
            <family val="2"/>
          </rPr>
          <t xml:space="preserve">
GST applicable separately.</t>
        </r>
      </text>
    </comment>
    <comment ref="D836" authorId="1" shapeId="0">
      <text>
        <r>
          <rPr>
            <b/>
            <sz val="9"/>
            <color indexed="81"/>
            <rFont val="Tahoma"/>
            <family val="2"/>
          </rPr>
          <t>Smt. Prarthana Shukla:</t>
        </r>
        <r>
          <rPr>
            <sz val="9"/>
            <color indexed="81"/>
            <rFont val="Tahoma"/>
            <family val="2"/>
          </rPr>
          <t xml:space="preserve">
GST applicable separately.</t>
        </r>
      </text>
    </comment>
    <comment ref="D837" authorId="1" shapeId="0">
      <text>
        <r>
          <rPr>
            <b/>
            <sz val="9"/>
            <color indexed="81"/>
            <rFont val="Tahoma"/>
            <family val="2"/>
          </rPr>
          <t>Smt. Prarthana Shukla:</t>
        </r>
        <r>
          <rPr>
            <sz val="9"/>
            <color indexed="81"/>
            <rFont val="Tahoma"/>
            <family val="2"/>
          </rPr>
          <t xml:space="preserve">
GST applicable separately.</t>
        </r>
      </text>
    </comment>
    <comment ref="D838" authorId="1" shapeId="0">
      <text>
        <r>
          <rPr>
            <b/>
            <sz val="9"/>
            <color indexed="81"/>
            <rFont val="Tahoma"/>
            <family val="2"/>
          </rPr>
          <t>Smt. Prarthana Shukla:</t>
        </r>
        <r>
          <rPr>
            <sz val="9"/>
            <color indexed="81"/>
            <rFont val="Tahoma"/>
            <family val="2"/>
          </rPr>
          <t xml:space="preserve">
GST applicable separately.</t>
        </r>
      </text>
    </comment>
    <comment ref="D840" authorId="1" shapeId="0">
      <text>
        <r>
          <rPr>
            <b/>
            <sz val="9"/>
            <color indexed="81"/>
            <rFont val="Tahoma"/>
            <family val="2"/>
          </rPr>
          <t>Smt. Prarthana Shukla:</t>
        </r>
        <r>
          <rPr>
            <sz val="9"/>
            <color indexed="81"/>
            <rFont val="Tahoma"/>
            <family val="2"/>
          </rPr>
          <t xml:space="preserve">
GST applicable separately.</t>
        </r>
      </text>
    </comment>
    <comment ref="D841" authorId="1" shapeId="0">
      <text>
        <r>
          <rPr>
            <b/>
            <sz val="9"/>
            <color indexed="81"/>
            <rFont val="Tahoma"/>
            <family val="2"/>
          </rPr>
          <t>Smt. Prarthana Shukla:</t>
        </r>
        <r>
          <rPr>
            <sz val="9"/>
            <color indexed="81"/>
            <rFont val="Tahoma"/>
            <family val="2"/>
          </rPr>
          <t xml:space="preserve">
GST applicable separately.</t>
        </r>
      </text>
    </comment>
    <comment ref="D842" authorId="1" shapeId="0">
      <text>
        <r>
          <rPr>
            <b/>
            <sz val="9"/>
            <color indexed="81"/>
            <rFont val="Tahoma"/>
            <family val="2"/>
          </rPr>
          <t>Smt. Prarthana Shukla:</t>
        </r>
        <r>
          <rPr>
            <sz val="9"/>
            <color indexed="81"/>
            <rFont val="Tahoma"/>
            <family val="2"/>
          </rPr>
          <t xml:space="preserve">
GST applicable separately.</t>
        </r>
      </text>
    </comment>
    <comment ref="D843" authorId="1" shapeId="0">
      <text>
        <r>
          <rPr>
            <b/>
            <sz val="9"/>
            <color indexed="81"/>
            <rFont val="Tahoma"/>
            <family val="2"/>
          </rPr>
          <t>Smt. Prarthana Shukla:</t>
        </r>
        <r>
          <rPr>
            <sz val="9"/>
            <color indexed="81"/>
            <rFont val="Tahoma"/>
            <family val="2"/>
          </rPr>
          <t xml:space="preserve">
GST applicable separately.</t>
        </r>
      </text>
    </comment>
    <comment ref="D845" authorId="1" shapeId="0">
      <text>
        <r>
          <rPr>
            <b/>
            <sz val="9"/>
            <color indexed="81"/>
            <rFont val="Tahoma"/>
            <family val="2"/>
          </rPr>
          <t>Smt. Prarthana Shukla:</t>
        </r>
        <r>
          <rPr>
            <sz val="9"/>
            <color indexed="81"/>
            <rFont val="Tahoma"/>
            <family val="2"/>
          </rPr>
          <t xml:space="preserve">
GST applicable separately.</t>
        </r>
      </text>
    </comment>
    <comment ref="D846" authorId="1" shapeId="0">
      <text>
        <r>
          <rPr>
            <b/>
            <sz val="9"/>
            <color indexed="81"/>
            <rFont val="Tahoma"/>
            <family val="2"/>
          </rPr>
          <t>Smt. Prarthana Shukla:</t>
        </r>
        <r>
          <rPr>
            <sz val="9"/>
            <color indexed="81"/>
            <rFont val="Tahoma"/>
            <family val="2"/>
          </rPr>
          <t xml:space="preserve">
GST applicable separately.</t>
        </r>
      </text>
    </comment>
    <comment ref="D847" authorId="1" shapeId="0">
      <text>
        <r>
          <rPr>
            <b/>
            <sz val="9"/>
            <color indexed="81"/>
            <rFont val="Tahoma"/>
            <family val="2"/>
          </rPr>
          <t>Smt. Prarthana Shukla:</t>
        </r>
        <r>
          <rPr>
            <sz val="9"/>
            <color indexed="81"/>
            <rFont val="Tahoma"/>
            <family val="2"/>
          </rPr>
          <t xml:space="preserve">
GST applicable separately.</t>
        </r>
      </text>
    </comment>
    <comment ref="D848" authorId="1" shapeId="0">
      <text>
        <r>
          <rPr>
            <b/>
            <sz val="9"/>
            <color indexed="81"/>
            <rFont val="Tahoma"/>
            <family val="2"/>
          </rPr>
          <t>Smt. Prarthana Shukla:</t>
        </r>
        <r>
          <rPr>
            <sz val="9"/>
            <color indexed="81"/>
            <rFont val="Tahoma"/>
            <family val="2"/>
          </rPr>
          <t xml:space="preserve">
GST applicable separately.</t>
        </r>
      </text>
    </comment>
    <comment ref="D850" authorId="1" shapeId="0">
      <text>
        <r>
          <rPr>
            <b/>
            <sz val="9"/>
            <color indexed="81"/>
            <rFont val="Tahoma"/>
            <family val="2"/>
          </rPr>
          <t>Smt. Prarthana Shukla:</t>
        </r>
        <r>
          <rPr>
            <sz val="9"/>
            <color indexed="81"/>
            <rFont val="Tahoma"/>
            <family val="2"/>
          </rPr>
          <t xml:space="preserve">
GST applicable separately.</t>
        </r>
      </text>
    </comment>
    <comment ref="D851" authorId="1" shapeId="0">
      <text>
        <r>
          <rPr>
            <b/>
            <sz val="9"/>
            <color indexed="81"/>
            <rFont val="Tahoma"/>
            <family val="2"/>
          </rPr>
          <t>Smt. Prarthana Shukla:</t>
        </r>
        <r>
          <rPr>
            <sz val="9"/>
            <color indexed="81"/>
            <rFont val="Tahoma"/>
            <family val="2"/>
          </rPr>
          <t xml:space="preserve">
GST applicable separately.</t>
        </r>
      </text>
    </comment>
    <comment ref="D852" authorId="1" shapeId="0">
      <text>
        <r>
          <rPr>
            <b/>
            <sz val="9"/>
            <color indexed="81"/>
            <rFont val="Tahoma"/>
            <family val="2"/>
          </rPr>
          <t>Smt. Prarthana Shukla:</t>
        </r>
        <r>
          <rPr>
            <sz val="9"/>
            <color indexed="81"/>
            <rFont val="Tahoma"/>
            <family val="2"/>
          </rPr>
          <t xml:space="preserve">
GST applicable separately.</t>
        </r>
      </text>
    </comment>
    <comment ref="D853" authorId="1" shapeId="0">
      <text>
        <r>
          <rPr>
            <b/>
            <sz val="9"/>
            <color indexed="81"/>
            <rFont val="Tahoma"/>
            <family val="2"/>
          </rPr>
          <t>Smt. Prarthana Shukla:</t>
        </r>
        <r>
          <rPr>
            <sz val="9"/>
            <color indexed="81"/>
            <rFont val="Tahoma"/>
            <family val="2"/>
          </rPr>
          <t xml:space="preserve">
GST applicable separately.</t>
        </r>
      </text>
    </comment>
    <comment ref="D854" authorId="1" shapeId="0">
      <text>
        <r>
          <rPr>
            <b/>
            <sz val="9"/>
            <color indexed="81"/>
            <rFont val="Tahoma"/>
            <family val="2"/>
          </rPr>
          <t>Smt. Prarthana Shukla:</t>
        </r>
        <r>
          <rPr>
            <sz val="9"/>
            <color indexed="81"/>
            <rFont val="Tahoma"/>
            <family val="2"/>
          </rPr>
          <t xml:space="preserve">
GST applicable separately.</t>
        </r>
      </text>
    </comment>
    <comment ref="D855" authorId="1" shapeId="0">
      <text>
        <r>
          <rPr>
            <b/>
            <sz val="9"/>
            <color indexed="81"/>
            <rFont val="Tahoma"/>
            <family val="2"/>
          </rPr>
          <t>Smt. Prarthana Shukla:</t>
        </r>
        <r>
          <rPr>
            <sz val="9"/>
            <color indexed="81"/>
            <rFont val="Tahoma"/>
            <family val="2"/>
          </rPr>
          <t xml:space="preserve">
GST applicable separately.</t>
        </r>
      </text>
    </comment>
    <comment ref="D856" authorId="1" shapeId="0">
      <text>
        <r>
          <rPr>
            <b/>
            <sz val="9"/>
            <color indexed="81"/>
            <rFont val="Tahoma"/>
            <family val="2"/>
          </rPr>
          <t>Smt. Prarthana Shukla:</t>
        </r>
        <r>
          <rPr>
            <sz val="9"/>
            <color indexed="81"/>
            <rFont val="Tahoma"/>
            <family val="2"/>
          </rPr>
          <t xml:space="preserve">
GST applicable separately.</t>
        </r>
      </text>
    </comment>
    <comment ref="D857" authorId="1" shapeId="0">
      <text>
        <r>
          <rPr>
            <b/>
            <sz val="9"/>
            <color indexed="81"/>
            <rFont val="Tahoma"/>
            <family val="2"/>
          </rPr>
          <t>Smt. Prarthana Shukla:</t>
        </r>
        <r>
          <rPr>
            <sz val="9"/>
            <color indexed="81"/>
            <rFont val="Tahoma"/>
            <family val="2"/>
          </rPr>
          <t xml:space="preserve">
GST applicable separately.</t>
        </r>
      </text>
    </comment>
    <comment ref="D858" authorId="1" shapeId="0">
      <text>
        <r>
          <rPr>
            <b/>
            <sz val="9"/>
            <color indexed="81"/>
            <rFont val="Tahoma"/>
            <family val="2"/>
          </rPr>
          <t>Smt. Prarthana Shukla:</t>
        </r>
        <r>
          <rPr>
            <sz val="9"/>
            <color indexed="81"/>
            <rFont val="Tahoma"/>
            <family val="2"/>
          </rPr>
          <t xml:space="preserve">
GST applicable separately.</t>
        </r>
      </text>
    </comment>
    <comment ref="D859" authorId="1" shapeId="0">
      <text>
        <r>
          <rPr>
            <b/>
            <sz val="9"/>
            <color indexed="81"/>
            <rFont val="Tahoma"/>
            <family val="2"/>
          </rPr>
          <t>Smt. Prarthana Shukla:</t>
        </r>
        <r>
          <rPr>
            <sz val="9"/>
            <color indexed="81"/>
            <rFont val="Tahoma"/>
            <family val="2"/>
          </rPr>
          <t xml:space="preserve">
GST applicable separately.</t>
        </r>
      </text>
    </comment>
    <comment ref="D860" authorId="1" shapeId="0">
      <text>
        <r>
          <rPr>
            <b/>
            <sz val="9"/>
            <color indexed="81"/>
            <rFont val="Tahoma"/>
            <family val="2"/>
          </rPr>
          <t>Smt. Prarthana Shukla:</t>
        </r>
        <r>
          <rPr>
            <sz val="9"/>
            <color indexed="81"/>
            <rFont val="Tahoma"/>
            <family val="2"/>
          </rPr>
          <t xml:space="preserve">
GST applicable separately.</t>
        </r>
      </text>
    </comment>
    <comment ref="D861" authorId="1" shapeId="0">
      <text>
        <r>
          <rPr>
            <b/>
            <sz val="9"/>
            <color indexed="81"/>
            <rFont val="Tahoma"/>
            <family val="2"/>
          </rPr>
          <t>Smt. Prarthana Shukla:</t>
        </r>
        <r>
          <rPr>
            <sz val="9"/>
            <color indexed="81"/>
            <rFont val="Tahoma"/>
            <family val="2"/>
          </rPr>
          <t xml:space="preserve">
GST applicable separately.</t>
        </r>
      </text>
    </comment>
    <comment ref="D862" authorId="1" shapeId="0">
      <text>
        <r>
          <rPr>
            <b/>
            <sz val="9"/>
            <color indexed="81"/>
            <rFont val="Tahoma"/>
            <family val="2"/>
          </rPr>
          <t>Smt. Prarthana Shukla:</t>
        </r>
        <r>
          <rPr>
            <sz val="9"/>
            <color indexed="81"/>
            <rFont val="Tahoma"/>
            <family val="2"/>
          </rPr>
          <t xml:space="preserve">
GST applicable separately.</t>
        </r>
      </text>
    </comment>
    <comment ref="D863" authorId="1" shapeId="0">
      <text>
        <r>
          <rPr>
            <b/>
            <sz val="9"/>
            <color indexed="81"/>
            <rFont val="Tahoma"/>
            <family val="2"/>
          </rPr>
          <t>Smt. Prarthana Shukla:</t>
        </r>
        <r>
          <rPr>
            <sz val="9"/>
            <color indexed="81"/>
            <rFont val="Tahoma"/>
            <family val="2"/>
          </rPr>
          <t xml:space="preserve">
GST applicable separately.</t>
        </r>
      </text>
    </comment>
    <comment ref="D864" authorId="1" shapeId="0">
      <text>
        <r>
          <rPr>
            <b/>
            <sz val="9"/>
            <color indexed="81"/>
            <rFont val="Tahoma"/>
            <family val="2"/>
          </rPr>
          <t>Smt. Prarthana Shukla:</t>
        </r>
        <r>
          <rPr>
            <sz val="9"/>
            <color indexed="81"/>
            <rFont val="Tahoma"/>
            <family val="2"/>
          </rPr>
          <t xml:space="preserve">
GST applicable separately.</t>
        </r>
      </text>
    </comment>
    <comment ref="D867" authorId="1" shapeId="0">
      <text>
        <r>
          <rPr>
            <b/>
            <sz val="9"/>
            <color indexed="81"/>
            <rFont val="Tahoma"/>
            <family val="2"/>
          </rPr>
          <t>Smt. Prarthana Shukla:</t>
        </r>
        <r>
          <rPr>
            <sz val="9"/>
            <color indexed="81"/>
            <rFont val="Tahoma"/>
            <family val="2"/>
          </rPr>
          <t xml:space="preserve">
GST applicable separately.</t>
        </r>
      </text>
    </comment>
    <comment ref="D868" authorId="1" shapeId="0">
      <text>
        <r>
          <rPr>
            <b/>
            <sz val="9"/>
            <color indexed="81"/>
            <rFont val="Tahoma"/>
            <family val="2"/>
          </rPr>
          <t>Smt. Prarthana Shukla:</t>
        </r>
        <r>
          <rPr>
            <sz val="9"/>
            <color indexed="81"/>
            <rFont val="Tahoma"/>
            <family val="2"/>
          </rPr>
          <t xml:space="preserve">
GST applicable separately.</t>
        </r>
      </text>
    </comment>
    <comment ref="D869" authorId="1" shapeId="0">
      <text>
        <r>
          <rPr>
            <b/>
            <sz val="9"/>
            <color indexed="81"/>
            <rFont val="Tahoma"/>
            <family val="2"/>
          </rPr>
          <t>Smt. Prarthana Shukla:</t>
        </r>
        <r>
          <rPr>
            <sz val="9"/>
            <color indexed="81"/>
            <rFont val="Tahoma"/>
            <family val="2"/>
          </rPr>
          <t xml:space="preserve">
GST applicable separately.</t>
        </r>
      </text>
    </comment>
    <comment ref="D870" authorId="1" shapeId="0">
      <text>
        <r>
          <rPr>
            <b/>
            <sz val="9"/>
            <color indexed="81"/>
            <rFont val="Tahoma"/>
            <family val="2"/>
          </rPr>
          <t>Smt. Prarthana Shukla:</t>
        </r>
        <r>
          <rPr>
            <sz val="9"/>
            <color indexed="81"/>
            <rFont val="Tahoma"/>
            <family val="2"/>
          </rPr>
          <t xml:space="preserve">
GST applicable separately.</t>
        </r>
      </text>
    </comment>
    <comment ref="D871" authorId="1" shapeId="0">
      <text>
        <r>
          <rPr>
            <b/>
            <sz val="9"/>
            <color indexed="81"/>
            <rFont val="Tahoma"/>
            <family val="2"/>
          </rPr>
          <t>Smt. Prarthana Shukla:</t>
        </r>
        <r>
          <rPr>
            <sz val="9"/>
            <color indexed="81"/>
            <rFont val="Tahoma"/>
            <family val="2"/>
          </rPr>
          <t xml:space="preserve">
GST applicable separately.</t>
        </r>
      </text>
    </comment>
    <comment ref="D872" authorId="1" shapeId="0">
      <text>
        <r>
          <rPr>
            <b/>
            <sz val="9"/>
            <color indexed="81"/>
            <rFont val="Tahoma"/>
            <family val="2"/>
          </rPr>
          <t>Smt. Prarthana Shukla:</t>
        </r>
        <r>
          <rPr>
            <sz val="9"/>
            <color indexed="81"/>
            <rFont val="Tahoma"/>
            <family val="2"/>
          </rPr>
          <t xml:space="preserve">
GST applicable separately.</t>
        </r>
      </text>
    </comment>
    <comment ref="D873" authorId="1" shapeId="0">
      <text>
        <r>
          <rPr>
            <b/>
            <sz val="9"/>
            <color indexed="81"/>
            <rFont val="Tahoma"/>
            <family val="2"/>
          </rPr>
          <t>Smt. Prarthana Shukla:</t>
        </r>
        <r>
          <rPr>
            <sz val="9"/>
            <color indexed="81"/>
            <rFont val="Tahoma"/>
            <family val="2"/>
          </rPr>
          <t xml:space="preserve">
GST applicable separately.</t>
        </r>
      </text>
    </comment>
    <comment ref="D874" authorId="1" shapeId="0">
      <text>
        <r>
          <rPr>
            <b/>
            <sz val="9"/>
            <color indexed="81"/>
            <rFont val="Tahoma"/>
            <family val="2"/>
          </rPr>
          <t>Smt. Prarthana Shukla:</t>
        </r>
        <r>
          <rPr>
            <sz val="9"/>
            <color indexed="81"/>
            <rFont val="Tahoma"/>
            <family val="2"/>
          </rPr>
          <t xml:space="preserve">
GST applicable separately.</t>
        </r>
      </text>
    </comment>
    <comment ref="D875" authorId="1" shapeId="0">
      <text>
        <r>
          <rPr>
            <b/>
            <sz val="9"/>
            <color indexed="81"/>
            <rFont val="Tahoma"/>
            <family val="2"/>
          </rPr>
          <t>Smt. Prarthana Shukla:</t>
        </r>
        <r>
          <rPr>
            <sz val="9"/>
            <color indexed="81"/>
            <rFont val="Tahoma"/>
            <family val="2"/>
          </rPr>
          <t xml:space="preserve">
GST applicable separately.</t>
        </r>
      </text>
    </comment>
    <comment ref="D876" authorId="1" shapeId="0">
      <text>
        <r>
          <rPr>
            <b/>
            <sz val="9"/>
            <color indexed="81"/>
            <rFont val="Tahoma"/>
            <family val="2"/>
          </rPr>
          <t>Smt. Prarthana Shukla:</t>
        </r>
        <r>
          <rPr>
            <sz val="9"/>
            <color indexed="81"/>
            <rFont val="Tahoma"/>
            <family val="2"/>
          </rPr>
          <t xml:space="preserve">
GST applicable separately.</t>
        </r>
      </text>
    </comment>
    <comment ref="D877" authorId="1" shapeId="0">
      <text>
        <r>
          <rPr>
            <b/>
            <sz val="9"/>
            <color indexed="81"/>
            <rFont val="Tahoma"/>
            <family val="2"/>
          </rPr>
          <t>Smt. Prarthana Shukla:</t>
        </r>
        <r>
          <rPr>
            <sz val="9"/>
            <color indexed="81"/>
            <rFont val="Tahoma"/>
            <family val="2"/>
          </rPr>
          <t xml:space="preserve">
GST applicable separately.</t>
        </r>
      </text>
    </comment>
    <comment ref="D878" authorId="1" shapeId="0">
      <text>
        <r>
          <rPr>
            <b/>
            <sz val="9"/>
            <color indexed="81"/>
            <rFont val="Tahoma"/>
            <family val="2"/>
          </rPr>
          <t>Smt. Prarthana Shukla:</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Smt. Prarthana Shukla</author>
  </authors>
  <commentList>
    <comment ref="B48" authorId="0" shapeId="0">
      <text>
        <r>
          <rPr>
            <b/>
            <sz val="9"/>
            <color indexed="81"/>
            <rFont val="Tahoma"/>
            <family val="2"/>
          </rPr>
          <t>Smt. Prarthana Shukla:</t>
        </r>
        <r>
          <rPr>
            <sz val="9"/>
            <color indexed="81"/>
            <rFont val="Tahoma"/>
            <family val="2"/>
          </rPr>
          <t xml:space="preserve">
Rate in 2015-16</t>
        </r>
      </text>
    </comment>
    <comment ref="B49" authorId="0" shapeId="0">
      <text>
        <r>
          <rPr>
            <b/>
            <sz val="9"/>
            <color indexed="81"/>
            <rFont val="Tahoma"/>
            <family val="2"/>
          </rPr>
          <t>Smt. Prarthana Shukla:</t>
        </r>
        <r>
          <rPr>
            <sz val="9"/>
            <color indexed="81"/>
            <rFont val="Tahoma"/>
            <family val="2"/>
          </rPr>
          <t xml:space="preserve">
Rate in 2015-16</t>
        </r>
      </text>
    </comment>
    <comment ref="B50" authorId="0" shapeId="0">
      <text>
        <r>
          <rPr>
            <b/>
            <sz val="9"/>
            <color indexed="81"/>
            <rFont val="Tahoma"/>
            <family val="2"/>
          </rPr>
          <t>Smt. Prarthana Shukla:</t>
        </r>
        <r>
          <rPr>
            <sz val="9"/>
            <color indexed="81"/>
            <rFont val="Tahoma"/>
            <family val="2"/>
          </rPr>
          <t xml:space="preserve">
Rate in 2015-16</t>
        </r>
      </text>
    </comment>
  </commentList>
</comments>
</file>

<file path=xl/comments3.xml><?xml version="1.0" encoding="utf-8"?>
<comments xmlns="http://schemas.openxmlformats.org/spreadsheetml/2006/main">
  <authors>
    <author>Author</author>
  </authors>
  <commentList>
    <comment ref="G45" authorId="0" shapeId="0">
      <text>
        <r>
          <rPr>
            <b/>
            <sz val="9"/>
            <color indexed="81"/>
            <rFont val="Tahoma"/>
            <family val="2"/>
          </rPr>
          <t>Author:</t>
        </r>
        <r>
          <rPr>
            <sz val="9"/>
            <color indexed="81"/>
            <rFont val="Tahoma"/>
            <family val="2"/>
          </rPr>
          <t xml:space="preserve">
Fill appropriate cost (LS amt. 150000.00 taken for calculation)
</t>
        </r>
      </text>
    </comment>
  </commentList>
</comments>
</file>

<file path=xl/comments4.xml><?xml version="1.0" encoding="utf-8"?>
<comments xmlns="http://schemas.openxmlformats.org/spreadsheetml/2006/main">
  <authors>
    <author>Barun Chakraborty</author>
  </authors>
  <commentList>
    <comment ref="B18" authorId="0" shapeId="0">
      <text>
        <r>
          <rPr>
            <b/>
            <sz val="9"/>
            <color indexed="81"/>
            <rFont val="Tahoma"/>
            <family val="2"/>
          </rPr>
          <t>Barun Chakraborty:</t>
        </r>
        <r>
          <rPr>
            <sz val="9"/>
            <color indexed="81"/>
            <rFont val="Tahoma"/>
            <family val="2"/>
          </rPr>
          <t xml:space="preserve">
Name changed. Earlier name was - Concreting of support [0.3 Cmt per RSJ, 0.5 Cmt per H-Beam, 0.2 Cmt per stay, 9 cub.m. (1.5x1.5x4 m) for  X-mer plinth] (1:3:6)</t>
        </r>
      </text>
    </comment>
  </commentList>
</comments>
</file>

<file path=xl/sharedStrings.xml><?xml version="1.0" encoding="utf-8"?>
<sst xmlns="http://schemas.openxmlformats.org/spreadsheetml/2006/main" count="6811" uniqueCount="2768">
  <si>
    <t>COST SCHEDULE  C-1</t>
  </si>
  <si>
    <t>1 KM OF 11 kV LINE ON PCC POLE 140 KG 8.0 METER LONG WITH MAXIMUM OF 65 Mtrs SPAN USING RABBIT AND WEASEL CONDUCTOR</t>
  </si>
  <si>
    <t>S. No.</t>
  </si>
  <si>
    <t>PARTICULARS</t>
  </si>
  <si>
    <t xml:space="preserve"> New SAP Bin Code</t>
  </si>
  <si>
    <t>Unit</t>
  </si>
  <si>
    <t>Using RABBIT Conductor</t>
  </si>
  <si>
    <t>Using WEASEL Conductor</t>
  </si>
  <si>
    <t>Qnty</t>
  </si>
  <si>
    <t xml:space="preserve">Rate </t>
  </si>
  <si>
    <t xml:space="preserve">Amount </t>
  </si>
  <si>
    <t>140 Kg, 8.0 Mtr long PCC Poles</t>
  </si>
  <si>
    <t>No</t>
  </si>
  <si>
    <t>11 kV "V" cross arm 65x65x6 mm angle type with back cleat</t>
  </si>
  <si>
    <t>Cross Arm Clamp</t>
  </si>
  <si>
    <t>Pair</t>
  </si>
  <si>
    <t>11 kV Top clamp angle type with cleat</t>
  </si>
  <si>
    <t>Earthing Set (Coil earth as per Drawing No :-G/007</t>
  </si>
  <si>
    <t>11 kV Polymeric Pin Insulator with Pin</t>
  </si>
  <si>
    <t>ACSR conductor RABBIT with 3% sag</t>
  </si>
  <si>
    <t>Mtr</t>
  </si>
  <si>
    <t>ACSR conductor Weasel with 3% sag</t>
  </si>
  <si>
    <t xml:space="preserve">Jointing sleeves suitable for 80 Sq mm. Al. Eq. ACSR Raccoon Conductor  </t>
  </si>
  <si>
    <t xml:space="preserve">(i) Stay set 16 mm </t>
  </si>
  <si>
    <t xml:space="preserve">(ii) Stay Wire 7/10 SWG @ 5.5 Kg/Stay </t>
  </si>
  <si>
    <t>Kg</t>
  </si>
  <si>
    <t xml:space="preserve">(iii) Stay Clamp </t>
  </si>
  <si>
    <t xml:space="preserve">Red Oxide Paint </t>
  </si>
  <si>
    <t>Ltr</t>
  </si>
  <si>
    <t xml:space="preserve">Aluminium Paint </t>
  </si>
  <si>
    <t>Barbed Wire [@ 2 Kg/Pole]</t>
  </si>
  <si>
    <t xml:space="preserve">Danger Board </t>
  </si>
  <si>
    <t>Each</t>
  </si>
  <si>
    <t xml:space="preserve">Binding wire and tape   </t>
  </si>
  <si>
    <t>MS Nuts and Bolts</t>
  </si>
  <si>
    <t>16x90 mm</t>
  </si>
  <si>
    <t>16x160 mm</t>
  </si>
  <si>
    <t>Guarding :-</t>
  </si>
  <si>
    <t>(i) 11 kV Guarding Channel 100x50 mm set</t>
  </si>
  <si>
    <t>Set</t>
  </si>
  <si>
    <t>(ii) G.I. Wire 8 SWG</t>
  </si>
  <si>
    <t>(iv) Stay Wire 7/10 SWG @ 5.5 Kg/Stay</t>
  </si>
  <si>
    <t xml:space="preserve">(v) Stay set 16 mm </t>
  </si>
  <si>
    <t>(vi) I- Bolt Big size</t>
  </si>
  <si>
    <t>Use of R.C.C. Block for base padding of PCC pole @ 01 No. / pole and for stay set @ 02 Nos. per stay set.</t>
  </si>
  <si>
    <t>SUB TOTAL-1 (Material cost including GST)</t>
  </si>
  <si>
    <t>Material cost excluding GST (Sub Total-1/1.18)</t>
  </si>
  <si>
    <t>Back filling of poles with boulders @ 0.3 CMT per pole.</t>
  </si>
  <si>
    <t>Labour charges as per Sch No.- CL-1</t>
  </si>
  <si>
    <t xml:space="preserve">Total Estimated Cost including GST (Rounded off) </t>
  </si>
  <si>
    <t>*</t>
  </si>
  <si>
    <t>COST SCHEDULE  C-2</t>
  </si>
  <si>
    <t xml:space="preserve">11 kV DP STRUCTURE ON PCC POLE 140 KG 8 METER LONG (TO BE SUPPLEMENTED WITH EVERY 1.0 Kms OF LINE) </t>
  </si>
  <si>
    <t>DC Cross arm of 100x50 mm channel (4'/1.2 Mtr. Centre)</t>
  </si>
  <si>
    <t>11 kV Polymer Disc Insulator</t>
  </si>
  <si>
    <t>No.</t>
  </si>
  <si>
    <t>11 kV Strain H.W. fitting</t>
  </si>
  <si>
    <t xml:space="preserve">Horizontal &amp; Cross Bracing 4' Center with set of 4 back Clamps </t>
  </si>
  <si>
    <t>(i) M.S.Angle 65x65x6 mm</t>
  </si>
  <si>
    <t>(ii) Back Clamp for Pole</t>
  </si>
  <si>
    <t>(ii) Stay Wire 7/10 SWG @ 5.5 Kg per Stay</t>
  </si>
  <si>
    <t>(iii) Stay Clamp</t>
  </si>
  <si>
    <t>Concreting of pole @ 0.3 Cmt and 0.2 Cmt per stay (1:3:6)</t>
  </si>
  <si>
    <t>Cmt</t>
  </si>
  <si>
    <t>Earthing Set (Coil earth as per Drawing No.-G/007)</t>
  </si>
  <si>
    <t xml:space="preserve">Red Oxide paint </t>
  </si>
  <si>
    <t>16x40 mm</t>
  </si>
  <si>
    <t>16x200 mm</t>
  </si>
  <si>
    <t>Labour charges as per Sch. No - CL-2</t>
  </si>
  <si>
    <t>Labour charges for concreting</t>
  </si>
  <si>
    <t>COST SCHEDULE C-3</t>
  </si>
  <si>
    <t>1 KM OF 11 kV LINE ON H-BEAM / PCC POLE SUPPORT WITH MAXIMUM OF 80 Mtrs SPAN USING RABBIT  CONDUCTOR</t>
  </si>
  <si>
    <t xml:space="preserve">H-Beam 152X152 mm 37.1 Kg/Mtr 11.0 Mtr Long </t>
  </si>
  <si>
    <t>365 Kg 11 Mtr long PCC Pole</t>
  </si>
  <si>
    <t>Qty</t>
  </si>
  <si>
    <t>Rate</t>
  </si>
  <si>
    <t xml:space="preserve">H-BEAM 152x152 mm 37.1 Kg /Mtr 11.0 Mtr long i.e. 408.1 Kg/pole x 12 Nos = 4897.2 Kgs  </t>
  </si>
  <si>
    <t xml:space="preserve">365 Kg; 11 Mtr long PCC Pole </t>
  </si>
  <si>
    <t xml:space="preserve">Back Clamp for Cross Arm </t>
  </si>
  <si>
    <t>(i) Stay Clamp for "H" Beam</t>
  </si>
  <si>
    <t>(ii) Stay Clamp for PCC Pole</t>
  </si>
  <si>
    <t>11 kV Polymeric Pin insulator with Pin</t>
  </si>
  <si>
    <t xml:space="preserve">Jointing sleeves suitable for 50 Sqmm Al Eq. ACSR Conductor  </t>
  </si>
  <si>
    <t>(I) Stay set 16 mm with turn buckle without stay wire</t>
  </si>
  <si>
    <t xml:space="preserve">(III) Stay Clamp </t>
  </si>
  <si>
    <t>(i) Stay Clamp For "H" Beam</t>
  </si>
  <si>
    <t>Concreting of supports @ 0.6 Cmt. Per Pole for H-Beam ; @ 0.5 Cmt. Per pole for 365 kG PCC &amp; @ 0.2 Cmt. Per Stay and @ 0.05 Cmt per pole for base padding (1:3:6)</t>
  </si>
  <si>
    <t>Cmt.</t>
  </si>
  <si>
    <t xml:space="preserve">Binding wire and tape  </t>
  </si>
  <si>
    <t>16x65 mm</t>
  </si>
  <si>
    <t>16x140 mm</t>
  </si>
  <si>
    <t xml:space="preserve">Guarding </t>
  </si>
  <si>
    <t>LS</t>
  </si>
  <si>
    <t>(i) 11 kV Guarding Channel 100x50 mm</t>
  </si>
  <si>
    <t>(iv) Stay Wire 7/10 SWG @ 8.5 Kg/Stay</t>
  </si>
  <si>
    <t>(v) Stay set 16 mm with turn buckle without stay wire</t>
  </si>
  <si>
    <t xml:space="preserve">(vi) I- Bolt Big Size </t>
  </si>
  <si>
    <t>0.075</t>
  </si>
  <si>
    <t>Labour charges as per Sch No - CL-4</t>
  </si>
  <si>
    <t>COST  SCHEDULE C-3 (A)</t>
  </si>
  <si>
    <r>
      <t xml:space="preserve">                   </t>
    </r>
    <r>
      <rPr>
        <b/>
        <u/>
        <sz val="13"/>
        <rFont val="Arial"/>
        <family val="2"/>
      </rPr>
      <t xml:space="preserve"> ADDITIONAL (MID SPAN) POLES FOR  11 kV LINE</t>
    </r>
  </si>
  <si>
    <t xml:space="preserve">H-BEAM 152X152 MM 37.10 Kg/MTR  11.0 MTR LONG </t>
  </si>
  <si>
    <t xml:space="preserve">H-BEAM 152x152 mm 37.1Kg /Mtr 11.0 Mtr long i.e. 408.1 Kg/pole  </t>
  </si>
  <si>
    <t>11 kV Top Clamp Angle type with cleat</t>
  </si>
  <si>
    <t>Concreting of supports H-Beam @ 0.6 Cmt. Per Pole &amp; @ 0.2 Cmt. Per Stay  and 0.05 Cmt per pole for base padding (1:3:6)</t>
  </si>
  <si>
    <t>Danger Board</t>
  </si>
  <si>
    <t xml:space="preserve">Total Estimated Cost per pole including GST (Rounded off) </t>
  </si>
  <si>
    <t>Earthing Set (Coil earth as per Drawing No :- G/007)</t>
  </si>
  <si>
    <t>Earthing Set (Coil earth as per Drawing No:-G/007)</t>
  </si>
  <si>
    <t>COST  SCHEDULE C-3 (B)</t>
  </si>
  <si>
    <t>"H" Beam 152x152mm 37.1 Kg/Mtr 11.0 Mtr long</t>
  </si>
  <si>
    <t>200 Kg; 9.0 Mtr long PCC Pole</t>
  </si>
  <si>
    <t>Using 11 kV  3 phase Aerial Bunched Cable 3x35+35 sqmm</t>
  </si>
  <si>
    <t>Using 11 kV  3 phase Aerial Bunched Cable 3x70+70 sqmm</t>
  </si>
  <si>
    <t>Qty.</t>
  </si>
  <si>
    <t>H-BEAM 152x152 mm 37.1 Kg /Mtr 11.0 Mtr long i.e. 408.1 Kg/pole x 29 Nos = 11835 Kgs</t>
  </si>
  <si>
    <t>200 Kg 9.0 Meter long PCC Pole</t>
  </si>
  <si>
    <t>11 kV  3 phase Aerial Bunched Cable 3x35+35 sqmm (incl. 6% sag)</t>
  </si>
  <si>
    <t>Km</t>
  </si>
  <si>
    <t>11 kV  3 phase Aerial Bunched Cable 3x70+70 sqmm (incl. 6% sag)</t>
  </si>
  <si>
    <t>11 kV Termination kit 35-70 sqmm</t>
  </si>
  <si>
    <t>11 kV AB Cable straight through jointing kit suitable for 35-70 sqmm</t>
  </si>
  <si>
    <t>Dead-end Assembly (Suitable for all size cable)</t>
  </si>
  <si>
    <t>Straight line Suspension Assembly (Suitable for all size cable)</t>
  </si>
  <si>
    <t>Eye Hook</t>
  </si>
  <si>
    <t xml:space="preserve">Stay set 16 mm </t>
  </si>
  <si>
    <t>Earth spike</t>
  </si>
  <si>
    <t xml:space="preserve">G.I. Wire 6 SWG </t>
  </si>
  <si>
    <t>Pole Clamp</t>
  </si>
  <si>
    <t>Pad Connector</t>
  </si>
  <si>
    <t>Concreting of Pole @ 0.65 Cmt per pole and 0.2 Cmt per stay (1:3:6)</t>
  </si>
  <si>
    <t>Red Oxide Paint</t>
  </si>
  <si>
    <t>Aluminium Paint</t>
  </si>
  <si>
    <t>M.S.Nuts and Bolts</t>
  </si>
  <si>
    <t>Cable tie (UV protected black colour) for AB Cable (at every two meter)</t>
  </si>
  <si>
    <t xml:space="preserve">Labour charges as per Sch No. CL-3(B) </t>
  </si>
  <si>
    <t>0.09</t>
  </si>
  <si>
    <t>COST SCHEDULE  C-3 (C)</t>
  </si>
  <si>
    <t>SCHEDULE  FOR  AUGMENTATION  OF 1 kM OF 11 kV LINE  FROM  WEASEL TO  RACCOON CONDUCTOR</t>
  </si>
  <si>
    <r>
      <t>Rate</t>
    </r>
    <r>
      <rPr>
        <b/>
        <sz val="12"/>
        <rFont val="Arial"/>
        <family val="2"/>
      </rPr>
      <t xml:space="preserve"> </t>
    </r>
  </si>
  <si>
    <t>Raccoon Conductor</t>
  </si>
  <si>
    <t>11 kV Guarding Channel 100x50 mm set.</t>
  </si>
  <si>
    <t>G.I. Wire 8 SWG</t>
  </si>
  <si>
    <t xml:space="preserve">Stay Clamp </t>
  </si>
  <si>
    <t xml:space="preserve">Stay Wire 7/10 SWG @ 5.5 Kg/Stay </t>
  </si>
  <si>
    <t>I-Bolt Big size</t>
  </si>
  <si>
    <t xml:space="preserve"> </t>
  </si>
  <si>
    <t>COST SCHEDULE  C-3 (D)</t>
  </si>
  <si>
    <t>SCHEDULE  FOR  AUGMENTATION  OF 1 kM OF 11 kV LINE  FROM  WEASEL TO  RABBIT CONDUCTOR</t>
  </si>
  <si>
    <t>3</t>
  </si>
  <si>
    <t>Rabbit Conductor</t>
  </si>
  <si>
    <t>COST  SCHEDULE C-3 (E)</t>
  </si>
  <si>
    <t>COST  PER  KM  OF  11 kV  OVERHEAD  XLPE  CABLE  LINE  ON  H - BEAM  POLE WITH  AVERAGE  SPAN  30 MTRS.</t>
  </si>
  <si>
    <t>Assumed as if cable length is 500 Mtr. in one stroke.</t>
  </si>
  <si>
    <t xml:space="preserve">H-BEAM 152x152 mm 37.1 Kg /Mtr 11.0 Mtr long i.e. 408.1 Kg/pole x 33 Nos = 13467.3 Kgs  </t>
  </si>
  <si>
    <t>Mtr.</t>
  </si>
  <si>
    <t>11 kV Heat Shrinkable Type Straight Through jointing kit for 150 sqmm XLPE Cable</t>
  </si>
  <si>
    <t>11 kV  Straight thru' joint kit suitable for 120 sqmm Cable</t>
  </si>
  <si>
    <t>D.C.Cross Arm 5.2 Mtr. Channel</t>
  </si>
  <si>
    <t>Stay clamp for H-Beam</t>
  </si>
  <si>
    <t>Clamp for H-Beam</t>
  </si>
  <si>
    <t>M.S.Angle 65x65x6 mm</t>
  </si>
  <si>
    <t>Earthing Coil</t>
  </si>
  <si>
    <t>Concreting of Pole @ 0.65 Cmt per pole and 0.3 Cmt per stay (1:3:6)</t>
  </si>
  <si>
    <t xml:space="preserve">Service in lieu of Earthing Coal &amp; Salt etc </t>
  </si>
  <si>
    <t>COST SCHEDULE   C-4</t>
  </si>
  <si>
    <t>11 kV DP STRUCTURE ON H-BEAM / PCC POLE SUPPORT (TO BE SUPPLEMENTED WITH EVERY 1.0 Kms OF LINE)</t>
  </si>
  <si>
    <t>H-BEAM 152x152 mm 37.1 Kg /Mtr 11.0 Mtr long i.e. 408.1 Kg/pole x 2 Nos = 816.2 Kgs</t>
  </si>
  <si>
    <t>DC Cross Arm of 100x50 mm channel (4'/1.2 Mtr. Centre)</t>
  </si>
  <si>
    <t xml:space="preserve">Horizontal &amp; Cross Bracing 4' center with set of 4 back clamp </t>
  </si>
  <si>
    <t xml:space="preserve"> Back Clamp for Pole</t>
  </si>
  <si>
    <t xml:space="preserve">(I) Stay set 16 mm </t>
  </si>
  <si>
    <t>(III) Stay Clamp</t>
  </si>
  <si>
    <t>Concreting of pole @ 0.6 Cmt Per Pole for H-Beam ; @ 0.5 Cmt. Per pole for 365 kG PCC &amp; @ 0.2 Cmt per stay and @ 0.05 Cmt per pole for base padding (1:3:6)</t>
  </si>
  <si>
    <t>Labour charges as per Sch No.- CL-5</t>
  </si>
  <si>
    <t>COST SCHEDULE C-5</t>
  </si>
  <si>
    <t>1 kM OF 11 kV LINE ON 175x85 MM R.S. JOIST WITH MAXIMUM OF 65 Mtrs. SPAN USING RABBIT AND WEASEL CONDUCTOR</t>
  </si>
  <si>
    <t xml:space="preserve">R.S. Joist (175X85) mm 11 Mtr. Long i.e. 19.495 kg/mtr x 11 Mtr = 214.44 kg x 12 No = 2573.28 Kgs </t>
  </si>
  <si>
    <t>11 kV Top clamp Angle type with cleat</t>
  </si>
  <si>
    <t xml:space="preserve">Jointing sleeves suitable for 80 Sq.mm. Al Eq. ACSR Conductor  </t>
  </si>
  <si>
    <t>(iii) Stay Clamp for R.S. Joist</t>
  </si>
  <si>
    <t>Concreting of pole @ 0.3 Cmt and 0.2 Cmt per stay &amp; pole base padding @ 0.05 cmt/pole (1:3:6)</t>
  </si>
  <si>
    <t>Labour charges as per Sch. No. CL-6</t>
  </si>
  <si>
    <t>COST SCHEDULE   C-6</t>
  </si>
  <si>
    <t>11 kV  DP  STRUCTURE  ON  175X85  MM R.S. JOIST  (TO BE SUPPLEMENTED WITH EVERY 1.0 Kms OF LINE)</t>
  </si>
  <si>
    <t>Sl. No.</t>
  </si>
  <si>
    <t>R.S. Joist (175x85 mm) 11 Mtr Long i.e. 214.44 Kg/pole @ 19.495 Kg/Mtr. i.e.214.44x2 No pole=428.89 Kgs</t>
  </si>
  <si>
    <t xml:space="preserve">Horizontal &amp; Cross Bracing 4' Center with set of 4 back clamp </t>
  </si>
  <si>
    <t>(i) Stay set 16 mm</t>
  </si>
  <si>
    <t>Concreting of pole @ 0.3 Cmt and 0.2 Cmt per stay &amp; pole base padding @ 0.05 Cmt/pole (1:3:6)</t>
  </si>
  <si>
    <t>Earthing Set (Coil earth as per Drawing No - G/007)</t>
  </si>
  <si>
    <t>Labour charges as per Sch. No. CL-7</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</si>
  <si>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</si>
  <si>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</si>
  <si>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</si>
  <si>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</si>
  <si>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</si>
  <si>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</si>
  <si>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</si>
  <si>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</si>
  <si>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</si>
  <si>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</si>
  <si>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</si>
  <si>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</si>
  <si>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</si>
  <si>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</si>
  <si>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</si>
  <si>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</si>
  <si>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</si>
  <si>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</si>
  <si>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</si>
  <si>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</si>
  <si>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</si>
  <si>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</si>
  <si>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</si>
  <si>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</si>
  <si>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</si>
  <si>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</si>
  <si>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</si>
  <si>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</si>
  <si>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</si>
  <si>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</si>
  <si>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</si>
  <si>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</si>
  <si>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</si>
  <si>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</si>
  <si>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</si>
  <si>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</si>
  <si>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</si>
  <si>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</si>
  <si>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</si>
  <si>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</si>
  <si>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</si>
  <si>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</si>
  <si>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</si>
  <si>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</si>
  <si>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</si>
  <si>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</si>
  <si>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</si>
  <si>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</si>
  <si>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</si>
  <si>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</si>
  <si>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</si>
  <si>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</si>
  <si>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</si>
  <si>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</si>
  <si>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</si>
  <si>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</si>
  <si>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</si>
  <si>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</si>
  <si>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</si>
  <si>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</si>
  <si>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</si>
  <si>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</si>
  <si>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</si>
  <si>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</si>
  <si>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</si>
  <si>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</si>
  <si>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</si>
  <si>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</si>
  <si>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</si>
  <si>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</si>
  <si>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</si>
  <si>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</si>
  <si>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</si>
  <si>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</si>
  <si>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</si>
  <si>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</si>
  <si>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</si>
  <si>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</si>
  <si>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</si>
  <si>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</si>
  <si>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</si>
  <si>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</si>
  <si>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</si>
  <si>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</si>
  <si>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</si>
  <si>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</si>
  <si>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</si>
  <si>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</si>
  <si>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</si>
  <si>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</si>
  <si>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</si>
  <si>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</si>
  <si>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</si>
  <si>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</si>
  <si>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</si>
  <si>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</si>
  <si>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</si>
  <si>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</si>
  <si>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</si>
  <si>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</si>
  <si>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</si>
  <si>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</si>
  <si>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</si>
  <si>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</si>
  <si>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</si>
  <si>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</si>
  <si>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</si>
  <si>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</si>
  <si>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</si>
  <si>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</si>
  <si>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</si>
  <si>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</si>
  <si>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</si>
  <si>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</si>
  <si>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</si>
  <si>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</si>
  <si>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</si>
  <si>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</si>
  <si>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</si>
  <si>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</si>
  <si>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</si>
  <si>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</si>
  <si>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</si>
  <si>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</si>
  <si>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</si>
  <si>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</si>
  <si>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</si>
  <si>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</si>
  <si>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</si>
  <si>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</si>
  <si>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</si>
  <si>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</si>
  <si>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</si>
  <si>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</si>
  <si>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</si>
  <si>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</si>
  <si>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</si>
  <si>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</si>
  <si>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</si>
  <si>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</si>
  <si>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</si>
  <si>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</si>
  <si>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</si>
  <si>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</si>
  <si>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</si>
  <si>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</si>
  <si>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</si>
  <si>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</si>
  <si>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</si>
  <si>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</si>
  <si>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</si>
  <si>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</si>
  <si>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</si>
  <si>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</si>
  <si>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</si>
  <si>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</si>
  <si>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</si>
  <si>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</si>
  <si>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</si>
  <si>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</si>
  <si>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</si>
  <si>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</si>
  <si>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</si>
  <si>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</si>
  <si>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</si>
  <si>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</si>
  <si>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</si>
  <si>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</si>
  <si>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</si>
  <si>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</si>
  <si>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</si>
  <si>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</si>
  <si>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</si>
  <si>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</si>
  <si>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</si>
  <si>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</si>
  <si>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</si>
  <si>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</si>
  <si>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</si>
  <si>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</si>
  <si>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</si>
  <si>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</si>
  <si>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</si>
  <si>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</si>
  <si>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</si>
  <si>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</si>
  <si>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</si>
  <si>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</si>
  <si>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</si>
  <si>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</si>
  <si>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</si>
  <si>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</si>
  <si>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</si>
  <si>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</si>
  <si>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</si>
  <si>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</si>
  <si>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</si>
  <si>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</si>
  <si>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</si>
  <si>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</si>
  <si>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</si>
  <si>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</si>
  <si>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</si>
  <si>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</si>
  <si>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</si>
  <si>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</si>
  <si>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</si>
  <si>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</si>
  <si>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</si>
  <si>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</si>
  <si>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</si>
  <si>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</si>
  <si>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</si>
  <si>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</si>
  <si>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</si>
  <si>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</si>
  <si>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</si>
  <si>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</si>
  <si>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</si>
  <si>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</si>
  <si>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</si>
  <si>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</si>
  <si>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</si>
  <si>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</si>
  <si>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</si>
  <si>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</si>
  <si>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</si>
  <si>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</si>
  <si>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</si>
  <si>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</si>
  <si>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</si>
  <si>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</si>
  <si>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</si>
  <si>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</si>
  <si>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</si>
  <si>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</si>
  <si>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</si>
  <si>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</si>
  <si>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</si>
  <si>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</si>
  <si>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</si>
  <si>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</si>
  <si>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</si>
  <si>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</si>
  <si>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</si>
  <si>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</si>
  <si>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</si>
  <si>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</si>
  <si>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</si>
  <si>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</si>
  <si>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</si>
  <si>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</si>
  <si>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</si>
  <si>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</si>
  <si>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</si>
  <si>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</si>
  <si>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</si>
  <si>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</si>
  <si>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</si>
  <si>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</si>
  <si>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</si>
  <si>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</si>
  <si>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</si>
  <si>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</si>
  <si>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</si>
  <si>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</si>
  <si>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</si>
  <si>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</si>
  <si>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</si>
  <si>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</si>
  <si>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</si>
  <si>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</si>
  <si>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</si>
  <si>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</si>
  <si>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</si>
  <si>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</si>
  <si>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</si>
  <si>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</si>
  <si>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</si>
  <si>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</si>
  <si>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</si>
  <si>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</si>
  <si>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</si>
  <si>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</si>
  <si>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</si>
  <si>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</si>
  <si>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</si>
  <si>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</si>
  <si>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</si>
  <si>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</si>
  <si>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</si>
  <si>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</si>
  <si>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</si>
  <si>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</si>
  <si>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</si>
  <si>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</si>
  <si>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</si>
  <si>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</si>
  <si>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</si>
  <si>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</si>
  <si>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</si>
  <si>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</si>
  <si>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</si>
  <si>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</si>
  <si>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</si>
  <si>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</si>
  <si>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</si>
  <si>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</si>
  <si>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</si>
  <si>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</si>
  <si>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</si>
  <si>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</si>
  <si>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</si>
  <si>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</si>
  <si>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</si>
  <si>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</si>
  <si>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</si>
  <si>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</si>
  <si>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</si>
  <si>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</si>
  <si>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</si>
  <si>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</si>
  <si>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</si>
  <si>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</si>
  <si>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</si>
  <si>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</si>
  <si>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</si>
  <si>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</si>
  <si>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</si>
  <si>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</si>
  <si>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</si>
  <si>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</si>
  <si>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</si>
  <si>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</si>
  <si>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</si>
  <si>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</si>
  <si>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</si>
  <si>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</si>
  <si>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</si>
  <si>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</si>
  <si>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</si>
  <si>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</si>
  <si>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</si>
  <si>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</si>
  <si>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</si>
  <si>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</si>
  <si>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</si>
  <si>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</si>
  <si>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</si>
  <si>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</si>
  <si>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</si>
  <si>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</si>
  <si>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</si>
  <si>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</si>
  <si>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</si>
  <si>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</si>
  <si>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</si>
  <si>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</si>
  <si>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</si>
  <si>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</si>
  <si>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</si>
  <si>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</si>
  <si>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</si>
  <si>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</si>
  <si>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</si>
  <si>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</si>
  <si>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</si>
  <si>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</si>
  <si>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</si>
  <si>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</si>
  <si>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</si>
  <si>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</si>
  <si>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</si>
  <si>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</si>
  <si>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</si>
  <si>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</si>
  <si>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</si>
  <si>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</si>
  <si>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</si>
  <si>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</si>
  <si>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</si>
  <si>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</si>
  <si>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</si>
  <si>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</si>
  <si>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</si>
  <si>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</si>
  <si>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</si>
  <si>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</si>
  <si>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</si>
  <si>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</si>
  <si>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</si>
  <si>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</si>
  <si>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</si>
  <si>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</si>
  <si>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</si>
  <si>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</si>
  <si>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</si>
  <si>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</si>
  <si>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</si>
  <si>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</si>
  <si>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</si>
  <si>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</si>
  <si>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</si>
  <si>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</si>
  <si>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</si>
  <si>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</si>
  <si>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</si>
  <si>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</si>
  <si>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</si>
  <si>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</si>
  <si>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</si>
  <si>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</si>
  <si>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</si>
  <si>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</si>
  <si>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</si>
  <si>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</si>
  <si>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</si>
  <si>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</si>
  <si>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</si>
  <si>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</si>
  <si>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</si>
  <si>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</si>
  <si>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</si>
  <si>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</si>
  <si>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</si>
  <si>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</si>
  <si>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</si>
  <si>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</si>
  <si>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</si>
  <si>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</si>
  <si>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</si>
  <si>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</si>
  <si>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</si>
  <si>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</si>
  <si>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</si>
  <si>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</si>
  <si>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</si>
  <si>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</si>
  <si>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</si>
  <si>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</si>
  <si>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</si>
  <si>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</si>
  <si>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</si>
  <si>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</si>
  <si>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</si>
  <si>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</si>
  <si>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</si>
  <si>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</si>
  <si>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</si>
  <si>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</si>
  <si>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</si>
  <si>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</si>
  <si>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</si>
  <si>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</si>
  <si>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</si>
  <si>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</si>
  <si>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</si>
  <si>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</si>
  <si>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</si>
  <si>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</si>
  <si>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</si>
  <si>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</si>
  <si>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</si>
  <si>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</si>
  <si>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</si>
  <si>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</si>
  <si>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</si>
  <si>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</si>
  <si>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</si>
  <si>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</si>
  <si>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</si>
  <si>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</si>
  <si>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</si>
  <si>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</si>
  <si>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</si>
  <si>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</si>
  <si>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</si>
  <si>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</si>
  <si>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</si>
  <si>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</si>
  <si>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</si>
  <si>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</si>
  <si>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</si>
  <si>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</si>
  <si>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</si>
  <si>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</si>
  <si>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</si>
  <si>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</si>
  <si>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</si>
  <si>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</si>
  <si>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</si>
  <si>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</si>
  <si>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</si>
  <si>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</si>
  <si>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</si>
  <si>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</si>
  <si>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</si>
  <si>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</si>
  <si>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</si>
  <si>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</si>
  <si>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</si>
  <si>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</si>
  <si>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</si>
  <si>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</si>
  <si>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</si>
  <si>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</si>
  <si>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</si>
  <si>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</si>
  <si>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</si>
  <si>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</si>
  <si>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</si>
  <si>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</si>
  <si>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</si>
  <si>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</si>
  <si>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</si>
  <si>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</si>
  <si>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</si>
  <si>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</si>
  <si>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</si>
  <si>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</si>
  <si>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</si>
  <si>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</si>
  <si>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</si>
  <si>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</si>
  <si>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</si>
  <si>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</si>
  <si>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</si>
  <si>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</si>
  <si>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</si>
  <si>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</si>
  <si>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</si>
  <si>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</si>
  <si>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</si>
  <si>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</si>
  <si>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</si>
  <si>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</si>
  <si>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</si>
  <si>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</si>
  <si>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</si>
  <si>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</si>
  <si>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</si>
  <si>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</si>
  <si>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</si>
  <si>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</si>
  <si>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</si>
  <si>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</si>
  <si>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</si>
  <si>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</si>
  <si>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</si>
  <si>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</si>
  <si>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</si>
  <si>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</si>
  <si>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</si>
  <si>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</si>
  <si>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</si>
  <si>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</si>
  <si>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</si>
  <si>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</si>
  <si>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</si>
  <si>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</si>
  <si>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</si>
  <si>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</si>
  <si>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</si>
  <si>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</si>
  <si>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</si>
  <si>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</si>
  <si>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</si>
  <si>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</si>
  <si>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</si>
  <si>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</si>
  <si>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</si>
  <si>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</si>
  <si>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</si>
  <si>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</si>
  <si>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</si>
  <si>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</si>
  <si>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</si>
  <si>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</si>
  <si>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</si>
  <si>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</si>
  <si>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</si>
  <si>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</si>
  <si>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</si>
  <si>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</si>
  <si>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</si>
  <si>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</si>
  <si>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</si>
  <si>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</si>
  <si>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</si>
  <si>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</si>
  <si>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</si>
  <si>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</si>
  <si>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</si>
  <si>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</si>
  <si>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</si>
  <si>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</si>
  <si>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</si>
  <si>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</si>
  <si>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</si>
  <si>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</si>
  <si>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</si>
  <si>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</si>
  <si>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</si>
  <si>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</si>
  <si>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</si>
  <si>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</si>
  <si>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</si>
  <si>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</si>
  <si>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</si>
  <si>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</si>
  <si>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</si>
  <si>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</si>
  <si>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</si>
  <si>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</si>
  <si>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</si>
  <si>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</si>
  <si>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</si>
  <si>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</si>
  <si>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</si>
  <si>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</si>
  <si>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</si>
  <si>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</si>
  <si>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</si>
  <si>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</si>
  <si>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</si>
  <si>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</si>
  <si>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</si>
  <si>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</si>
  <si>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</si>
  <si>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</si>
  <si>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</si>
  <si>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</si>
  <si>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</si>
  <si>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</si>
  <si>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</si>
  <si>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</si>
  <si>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</si>
  <si>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</si>
  <si>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</si>
  <si>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</si>
  <si>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</si>
  <si>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</si>
  <si>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</si>
  <si>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</si>
  <si>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</si>
  <si>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</si>
  <si>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</si>
  <si>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</si>
  <si>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</si>
  <si>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</si>
  <si>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</si>
  <si>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</si>
  <si>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</si>
  <si>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</si>
  <si>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</si>
  <si>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</si>
  <si>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</si>
  <si>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</si>
  <si>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</si>
  <si>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</si>
  <si>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</si>
  <si>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</si>
  <si>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</si>
  <si>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</si>
  <si>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</si>
  <si>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</si>
  <si>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</si>
  <si>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</si>
  <si>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</si>
  <si>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</si>
  <si>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</si>
  <si>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</si>
  <si>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</si>
  <si>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</si>
  <si>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</si>
  <si>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</si>
  <si>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</si>
  <si>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</si>
  <si>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</si>
  <si>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</si>
  <si>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</si>
  <si>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</si>
  <si>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</si>
  <si>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</si>
  <si>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</si>
  <si>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</si>
  <si>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</si>
  <si>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</si>
  <si>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</si>
  <si>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</si>
  <si>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</si>
  <si>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</si>
  <si>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</si>
  <si>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</si>
  <si>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</si>
  <si>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</si>
  <si>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</si>
  <si>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</si>
  <si>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</si>
  <si>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</si>
  <si>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</si>
  <si>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</si>
  <si>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</si>
  <si>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</si>
  <si>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</si>
  <si>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</si>
  <si>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</si>
  <si>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</si>
  <si>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</si>
  <si>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</si>
  <si>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</si>
  <si>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</si>
  <si>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</si>
  <si>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</si>
  <si>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</si>
  <si>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</si>
  <si>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</si>
  <si>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</si>
  <si>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</si>
  <si>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</si>
  <si>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</si>
  <si>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</si>
  <si>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</si>
  <si>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</si>
  <si>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</si>
  <si>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</si>
  <si>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</si>
  <si>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</si>
  <si>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</si>
  <si>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</si>
  <si>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</si>
  <si>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</si>
  <si>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</si>
  <si>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</si>
  <si>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</si>
  <si>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</si>
  <si>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</si>
  <si>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</si>
  <si>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</si>
  <si>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</si>
  <si>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</si>
  <si>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</si>
  <si>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</si>
  <si>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</si>
  <si>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</si>
  <si>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</si>
  <si>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</si>
  <si>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</si>
  <si>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</si>
  <si>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</si>
  <si>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</si>
  <si>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</si>
  <si>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</si>
  <si>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</si>
  <si>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</si>
  <si>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</si>
  <si>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</si>
  <si>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</si>
  <si>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</si>
  <si>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</si>
  <si>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</si>
  <si>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</si>
  <si>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</si>
  <si>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</si>
  <si>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</si>
  <si>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</si>
  <si>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</si>
  <si>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</si>
  <si>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</si>
  <si>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</si>
  <si>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</si>
  <si>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</si>
  <si>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</si>
  <si>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</si>
  <si>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</si>
  <si>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</si>
  <si>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</si>
  <si>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</si>
  <si>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</si>
  <si>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</si>
  <si>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</si>
  <si>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</si>
  <si>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</si>
  <si>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</si>
  <si>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</si>
  <si>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</si>
  <si>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</si>
  <si>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</si>
  <si>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</si>
  <si>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</si>
  <si>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</si>
  <si>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</si>
  <si>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</si>
  <si>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</si>
  <si>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</si>
  <si>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</si>
  <si>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</si>
  <si>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</si>
  <si>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</si>
  <si>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</si>
  <si>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</si>
  <si>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</si>
  <si>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</si>
  <si>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</si>
  <si>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</si>
  <si>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</si>
  <si>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</si>
  <si>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</si>
  <si>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</si>
  <si>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</si>
  <si>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</si>
  <si>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</si>
  <si>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</si>
  <si>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</si>
  <si>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</si>
  <si>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</si>
  <si>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</si>
  <si>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</si>
  <si>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</si>
  <si>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</si>
  <si>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</si>
  <si>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</si>
  <si>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</si>
  <si>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</si>
  <si>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</si>
  <si>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</si>
  <si>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</si>
  <si>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</si>
  <si>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</si>
  <si>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</si>
  <si>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</si>
  <si>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</si>
  <si>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</si>
  <si>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</si>
  <si>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</si>
  <si>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</si>
  <si>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</si>
  <si>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</si>
  <si>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</si>
  <si>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</si>
  <si>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</si>
  <si>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</si>
  <si>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</si>
  <si>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</si>
  <si>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</si>
  <si>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</si>
  <si>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</si>
  <si>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</si>
  <si>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</si>
  <si>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</si>
  <si>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</si>
  <si>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</si>
  <si>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</si>
  <si>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</si>
  <si>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</si>
  <si>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</si>
  <si>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</si>
  <si>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</si>
  <si>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</si>
  <si>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</si>
  <si>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</si>
  <si>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</si>
  <si>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</si>
  <si>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</si>
  <si>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</si>
  <si>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</si>
  <si>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</si>
  <si>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</si>
  <si>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</si>
  <si>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</si>
  <si>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</si>
  <si>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</si>
  <si>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</si>
  <si>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</si>
  <si>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</si>
  <si>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</si>
  <si>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</si>
  <si>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</si>
  <si>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</si>
  <si>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</si>
  <si>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</si>
  <si>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</si>
  <si>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</si>
  <si>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</si>
  <si>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</si>
  <si>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</si>
  <si>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</si>
  <si>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</si>
  <si>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</si>
  <si>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</si>
  <si>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</si>
  <si>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</si>
  <si>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</si>
  <si>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</si>
  <si>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</si>
  <si>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</si>
  <si>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</si>
  <si>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</si>
  <si>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</si>
  <si>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</si>
  <si>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</si>
  <si>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</si>
  <si>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</si>
  <si>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</si>
  <si>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</si>
  <si>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</si>
  <si>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</si>
  <si>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</si>
  <si>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</si>
  <si>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</si>
  <si>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</si>
  <si>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</si>
  <si>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</si>
  <si>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</si>
  <si>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</si>
  <si>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</si>
  <si>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</si>
  <si>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</si>
  <si>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</si>
  <si>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</si>
  <si>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</si>
  <si>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</si>
  <si>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</si>
  <si>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</si>
  <si>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</si>
  <si>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</si>
  <si>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</si>
  <si>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</si>
  <si>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</si>
  <si>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</si>
  <si>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</si>
  <si>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</si>
  <si>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</si>
  <si>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</si>
  <si>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</si>
  <si>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</si>
  <si>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</si>
  <si>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</si>
  <si>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</si>
  <si>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</si>
  <si>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</si>
  <si>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</si>
  <si>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</si>
  <si>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</si>
  <si>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</si>
  <si>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</si>
  <si>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</si>
  <si>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</si>
  <si>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</si>
  <si>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</si>
  <si>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</si>
  <si>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</si>
  <si>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</si>
  <si>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</si>
  <si>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</si>
  <si>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</si>
  <si>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</si>
  <si>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</si>
  <si>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</si>
  <si>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</si>
  <si>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</si>
  <si>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</si>
  <si>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</si>
  <si>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</si>
  <si>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</si>
  <si>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</si>
  <si>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</si>
  <si>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</si>
  <si>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</si>
  <si>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</si>
  <si>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</si>
  <si>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</si>
  <si>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</si>
  <si>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</si>
  <si>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</si>
  <si>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</si>
  <si>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</si>
  <si>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</si>
  <si>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</si>
  <si>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</si>
  <si>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</si>
  <si>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</si>
  <si>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</si>
  <si>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</si>
  <si>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</si>
  <si>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</si>
  <si>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</si>
  <si>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</si>
  <si>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</si>
  <si>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</si>
  <si>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</si>
  <si>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</si>
  <si>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</si>
  <si>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</si>
  <si>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</si>
  <si>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</si>
  <si>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</si>
  <si>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</si>
  <si>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</si>
  <si>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</si>
  <si>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</si>
  <si>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</si>
  <si>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</si>
  <si>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</si>
  <si>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</si>
  <si>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</si>
  <si>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</si>
  <si>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</si>
  <si>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</si>
  <si>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</si>
  <si>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</si>
  <si>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</si>
  <si>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</si>
  <si>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</si>
  <si>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</si>
  <si>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</si>
  <si>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</si>
  <si>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</si>
  <si>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</si>
  <si>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</si>
  <si>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</si>
  <si>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</si>
  <si>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</si>
  <si>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</si>
  <si>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</si>
  <si>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</si>
  <si>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</si>
  <si>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</si>
  <si>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</si>
  <si>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</si>
  <si>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</si>
  <si>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</si>
  <si>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</si>
  <si>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</si>
  <si>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</si>
  <si>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</si>
  <si>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</si>
  <si>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</si>
  <si>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</si>
  <si>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</si>
  <si>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</si>
  <si>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</si>
  <si>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</si>
  <si>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</si>
  <si>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</si>
  <si>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</si>
  <si>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</si>
  <si>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</si>
  <si>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</si>
  <si>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</si>
  <si>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</si>
  <si>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</si>
  <si>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</si>
  <si>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</si>
  <si>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</si>
  <si>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</si>
  <si>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</si>
  <si>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</si>
  <si>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</si>
  <si>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</si>
  <si>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</si>
  <si>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</si>
  <si>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</si>
  <si>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</si>
  <si>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</si>
  <si>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</si>
  <si>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</si>
  <si>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</si>
  <si>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</si>
  <si>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</si>
  <si>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</si>
  <si>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</si>
  <si>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</si>
  <si>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</si>
  <si>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</si>
  <si>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</si>
  <si>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</si>
  <si>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</si>
  <si>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</si>
  <si>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</si>
  <si>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</si>
  <si>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</si>
  <si>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</si>
  <si>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</si>
  <si>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</si>
  <si>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</si>
  <si>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</si>
  <si>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</si>
  <si>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11 kV 3 phase A.B.Cable 3x120 +120 sqmm (incl. sag 6%)</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</si>
  <si>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</si>
  <si>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</si>
  <si>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</si>
  <si>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</si>
  <si>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</si>
  <si>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</si>
  <si>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</si>
  <si>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</si>
  <si>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</si>
  <si>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</si>
  <si>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</si>
  <si>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</si>
  <si>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</si>
  <si>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</si>
  <si>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</si>
  <si>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</si>
  <si>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</si>
  <si>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</si>
  <si>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</si>
  <si>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</si>
  <si>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</si>
  <si>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</si>
  <si>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</si>
  <si>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</si>
  <si>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</si>
  <si>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 xml:space="preserve">Labour charges as per Sch No. CL-3(A) </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</si>
  <si>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</si>
  <si>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</si>
  <si>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</si>
  <si>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</si>
  <si>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</si>
  <si>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</si>
  <si>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</si>
  <si>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</si>
  <si>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 xml:space="preserve">Labour charges including dismantling &amp; stringing of line as per Sch No. CL-3(C) </t>
  </si>
  <si>
    <t xml:space="preserve">Labour charges including dismantling &amp; stringing of line as per Sch No. CL-3(D) </t>
  </si>
  <si>
    <t xml:space="preserve">Labour charges as per Sch No. CL-3(E) </t>
  </si>
  <si>
    <t xml:space="preserve">New SAP Bin Code </t>
  </si>
  <si>
    <t>2</t>
  </si>
  <si>
    <t>(i) Stay Clamp for PCC Pole</t>
  </si>
  <si>
    <t>M.S. Nuts and Bolts</t>
  </si>
  <si>
    <t>1</t>
  </si>
  <si>
    <t>(i)</t>
  </si>
  <si>
    <t>(ii)</t>
  </si>
  <si>
    <t>(iii) Stay Clamp for "H" Beam</t>
  </si>
  <si>
    <t>--</t>
  </si>
  <si>
    <t xml:space="preserve">Binding wire and tape </t>
  </si>
  <si>
    <t>Kg.</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</si>
  <si>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</si>
  <si>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</si>
  <si>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</si>
  <si>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</si>
  <si>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</si>
  <si>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</si>
  <si>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</si>
  <si>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</si>
  <si>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</si>
  <si>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</si>
  <si>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 xml:space="preserve">Strain Hardware fitting </t>
  </si>
  <si>
    <t>Transportation charges of scrap Weasel conductor from site to Area Store</t>
  </si>
  <si>
    <t>Bin code changed.</t>
  </si>
  <si>
    <t>Job of Bin code 7130650001 has been raplaced by two types of soil strata as Hard Soil; and Black Cotton Soil</t>
  </si>
  <si>
    <t>25 kVA TRANSFORMER</t>
  </si>
  <si>
    <t>63 kVA TRANSFORMER</t>
  </si>
  <si>
    <t>100 kVA TRANSFORMER</t>
  </si>
  <si>
    <t>200 kVA TRANSFORMER</t>
  </si>
  <si>
    <t>Amount</t>
  </si>
  <si>
    <t>DC Cross arm of 100x50 mm 8' Center</t>
  </si>
  <si>
    <t>11 kV H.W.</t>
  </si>
  <si>
    <t>11 kV DO fuse &amp; LA mounting DC Cross arm (75x40 mm)</t>
  </si>
  <si>
    <t xml:space="preserve">11 kV DO Fuse unit </t>
  </si>
  <si>
    <t xml:space="preserve">(i) Stay Set 16 mm </t>
  </si>
  <si>
    <t>(i) G.I.Pipe 40 mm</t>
  </si>
  <si>
    <t>(ii) G.I.Wire 8 SWG</t>
  </si>
  <si>
    <t>11 kV Polymer Lightning Arrestors</t>
  </si>
  <si>
    <t>MS Nuts &amp; Bolts</t>
  </si>
  <si>
    <t>PVC insulated Single Core Armoured cable</t>
  </si>
  <si>
    <t>i</t>
  </si>
  <si>
    <t>ii</t>
  </si>
  <si>
    <t>iii</t>
  </si>
  <si>
    <t>150 Sqmm</t>
  </si>
  <si>
    <t>iv</t>
  </si>
  <si>
    <t>300 Sqmm</t>
  </si>
  <si>
    <t>11 kV A.B. Switch</t>
  </si>
  <si>
    <t xml:space="preserve">MS Angle 50x50x6 mm for X-mer Clamping set </t>
  </si>
  <si>
    <t>v</t>
  </si>
  <si>
    <t>Labour charges as per Sch. CL-3</t>
  </si>
  <si>
    <t>315 kVA TRANSFORMER</t>
  </si>
  <si>
    <t>315 kVA</t>
  </si>
  <si>
    <t>11/0.4 kV OUT DOOR SUB-STATION PLINTH MOUNTED (USING H-BEAM POLE) FOR A.B.SWITCH, D.O. &amp; PLINTH FOR 315 / 500 kVA TRANSFORMER AND SINGLE CORE PVC CABLE)</t>
  </si>
  <si>
    <t>500 kVA TRANSFORMER</t>
  </si>
  <si>
    <t>4</t>
  </si>
  <si>
    <r>
      <t xml:space="preserve">Distribution Transformer 11/0.4 kV </t>
    </r>
    <r>
      <rPr>
        <sz val="12"/>
        <rFont val="Arial"/>
        <family val="2"/>
      </rPr>
      <t>[</t>
    </r>
    <r>
      <rPr>
        <sz val="11"/>
        <rFont val="Arial"/>
        <family val="2"/>
      </rPr>
      <t>Energy efficient LEVEL-1</t>
    </r>
    <r>
      <rPr>
        <sz val="12"/>
        <rFont val="Arial"/>
        <family val="2"/>
      </rPr>
      <t>] *</t>
    </r>
  </si>
  <si>
    <t xml:space="preserve">(i)  315 kVA TRANSFORMER Copper Wound </t>
  </si>
  <si>
    <t xml:space="preserve">(ii) 500 kVA TRANSFORMER Copper Wound </t>
  </si>
  <si>
    <t xml:space="preserve">H-BEAM 152x152 mm 37.1 Kg /Mtr 11.0 Mtr long i.e. 408.1 Kg/pole x 2 Nos = 816.2 Kgs  </t>
  </si>
  <si>
    <t xml:space="preserve">11 kV D.O. Fuse unit </t>
  </si>
  <si>
    <t>ACSR Conductor Rabbit for Jumpering</t>
  </si>
  <si>
    <t>HT Bi-metallic Clamp for DT</t>
  </si>
  <si>
    <t xml:space="preserve">LT Bi-metallic Clamp for DT </t>
  </si>
  <si>
    <t>Earthing set (Pipe earth as per drg. no.-G/008) (material + Services)</t>
  </si>
  <si>
    <t>kg</t>
  </si>
  <si>
    <t>11 KV, 3 CORE 240 SQ MM UNDERGROUND XLPE CABLE</t>
  </si>
  <si>
    <t>11 kV End terminating jointing kit upto 240 sqmm XLPE cable</t>
  </si>
  <si>
    <t>LT Distribution box suitable for transformer with isolator on incoming side &amp; SPMCCB's on outgoing side</t>
  </si>
  <si>
    <t>500 kVA</t>
  </si>
  <si>
    <t>Distribution Box mounting channel (75x40x6 mm.)</t>
  </si>
  <si>
    <t>M S Strip 25x3 mm for earthing (0.6 kg/Mtr.)</t>
  </si>
  <si>
    <t>Labour schedule for installation of RMU as per Sch. - CL-11</t>
  </si>
  <si>
    <t>Copper Wound Transformer</t>
  </si>
  <si>
    <t>COST SCHEDULE C-22</t>
  </si>
  <si>
    <t>Note:-  All the rates are with considering price variation clause.</t>
  </si>
  <si>
    <t>Concreting of support [0.6 Cmt per H-Beam, 0.2 Cmt per stay and @ 0.05 Cmt per pole for base padding (1:3:6), 9 cub.m. (1.5x1.5x4 m) for  X-mer plinth] (1:3:6)</t>
  </si>
  <si>
    <t>Bin Code No</t>
  </si>
  <si>
    <t>vi</t>
  </si>
  <si>
    <t>Concreting of structure (1:3:6)</t>
  </si>
  <si>
    <t>ISI Marked Energy Efficiency level-1 transformer</t>
  </si>
  <si>
    <t>LT Capacitor for 25 kVA DT</t>
  </si>
  <si>
    <t>LT Capacitor for 63 kVA DT</t>
  </si>
  <si>
    <t>LT Capacitor for 100 kVA DT</t>
  </si>
  <si>
    <t>LT Capacitor for 200 kVA DT</t>
  </si>
  <si>
    <t>LT Capacitor for 315 kVA DT</t>
  </si>
  <si>
    <t>Cost of Galvanization</t>
  </si>
  <si>
    <t>New SAP Bin code No.</t>
  </si>
  <si>
    <t>11 kV 'V' Cross arm with back clamp</t>
  </si>
  <si>
    <t>11 kV Top clamp</t>
  </si>
  <si>
    <t xml:space="preserve">Jointing Sleeves suitable for Raccoon / Dog ACSR Conductor  </t>
  </si>
  <si>
    <r>
      <t xml:space="preserve">                                                           </t>
    </r>
    <r>
      <rPr>
        <b/>
        <u/>
        <sz val="14"/>
        <rFont val="Arial"/>
        <family val="2"/>
      </rPr>
      <t>COST SCHEDULE   C-9</t>
    </r>
  </si>
  <si>
    <t xml:space="preserve">H-Beam using Raccoon conductor </t>
  </si>
  <si>
    <t xml:space="preserve">H-Beam using Dog conductor </t>
  </si>
  <si>
    <t xml:space="preserve">H-BEAM 152x152 mm 37.1 Kg /Mtr 13.0 Mtr long i.e. 482.3 Kg/pole x 12 Nos = 5788 Kgs  </t>
  </si>
  <si>
    <t xml:space="preserve">ACSR Raccoon conductor with 3% sag </t>
  </si>
  <si>
    <t xml:space="preserve">ACSR Dog conductor with 3% sag </t>
  </si>
  <si>
    <t>(I) Stay Clamp for "H" Beam</t>
  </si>
  <si>
    <t>Labour charges as per Sch No. CL-4</t>
  </si>
  <si>
    <t>COST  SCHEDULE  C-9 (A)</t>
  </si>
  <si>
    <t xml:space="preserve">H BEAM 152X152 MM 37.10 KG / MTR 13.0 MTR LONG </t>
  </si>
  <si>
    <t xml:space="preserve">H-BEAM 152x152 mm;  37.1 Kg /Mtr 13.0 Mtr long i.e. 482.3 Kg/pole  </t>
  </si>
  <si>
    <t>Earthing Set (Coil earth as per Drawing No:-G/007</t>
  </si>
  <si>
    <t>13</t>
  </si>
  <si>
    <t xml:space="preserve">Labour charges as per Sch No.- CL-9 (A) </t>
  </si>
  <si>
    <t>Concreting of support @ 0.6 Cmt/pole, @ 0.3 Cmt/stay &amp; base padding @ 0.05 Cmt /pole (1:3:6)</t>
  </si>
  <si>
    <t>COST SCHEDULE   C-7 (A-1)</t>
  </si>
  <si>
    <t>Transformer 11/0.4 kV (Energy efficient) Aluminium Wound</t>
  </si>
  <si>
    <t>(i)  25 kVA TRANSFORMER (LEVEL-1)  *</t>
  </si>
  <si>
    <t>(ii)  63 kVA TRANSFORMER (LEVEL-1)  *</t>
  </si>
  <si>
    <t>(iii) 100 kVA TRANSFORMER (LEVEL-1) *</t>
  </si>
  <si>
    <t>(iv)  200 kVA TRANSFORMER (LEVEL-1) *</t>
  </si>
  <si>
    <t>(v)  315 kVA TRANSFORMER Copper Wound (LEVEL-1) *</t>
  </si>
  <si>
    <t>(i) 140 Kg 8.0 Mtr long PCC Pole</t>
  </si>
  <si>
    <t>(ii) 175x85 mm 11.0 Mtr long R.S. Joist @19.495 Kg/mtr x 11 mtr = 214.445 kg/pole x 2 No = 428.89 Kgs, For 4 No. pole = 857.78 Kg</t>
  </si>
  <si>
    <t>Stay Clamp for R.S.Joist "A" type for fixing of channels</t>
  </si>
  <si>
    <t>PCC pole clamp for fixing of channels</t>
  </si>
  <si>
    <t>M.S. Angle 50x50x6 mm for X-mer Clamping set</t>
  </si>
  <si>
    <t>Concreting of PCC supports @ 0.3 Cmt/pole &amp; for Double welded R.S.Joist @ 0.6 cmt. / pole, @ 0.2 Cmt/Stay &amp; base padding @ 0.05 Cmt per pole (1:3:6)</t>
  </si>
  <si>
    <t>Transformer belting with 50x50x6 mm angle with 2 cross fixing channel.</t>
  </si>
  <si>
    <t>Transformer mounting cross arm 100x50 mm channel.</t>
  </si>
  <si>
    <t>Earthing set (Pipe earth as per drg. No.-G/008) (material + Services)</t>
  </si>
  <si>
    <t xml:space="preserve">TPN switch fuse unit (63 Amps) </t>
  </si>
  <si>
    <t xml:space="preserve">16 Sqmm </t>
  </si>
  <si>
    <t xml:space="preserve">70 Sqmm </t>
  </si>
  <si>
    <t>LT distribution box suitable for transformer with isolator on incoming side &amp; SPMCCB's on outgoing side</t>
  </si>
  <si>
    <t>63 kVA</t>
  </si>
  <si>
    <t>100 kVA</t>
  </si>
  <si>
    <t>200 kVA</t>
  </si>
  <si>
    <t>Labour charges as per Sch CL-3</t>
  </si>
  <si>
    <t>Note (A) :-   (1) All the rates are with considering price variation clause.</t>
  </si>
  <si>
    <t>(2) Single RS Joist 175x85 mm may be used in place of PCC pole for 25/63 kVA Transformer</t>
  </si>
  <si>
    <t>Note (B) :- A Capacitor is to be installed of appropriate capacity on the transformer in case of estimate prepared for Irrigation Pump.</t>
  </si>
  <si>
    <t>ISI Marked Energy Efficiency level-1 Transformer</t>
  </si>
  <si>
    <t>COST SCHEDULE  C-7 (A-2)</t>
  </si>
  <si>
    <t>(i) 25 kVA TRANSFORMER (LEVEL-1) *</t>
  </si>
  <si>
    <t>(ii) 63 kVA TRANSFORMER (LEVEL-1) *</t>
  </si>
  <si>
    <t>(iv) 200 kVA TRANSFORMER (LEVEL-1) *</t>
  </si>
  <si>
    <t>(v) 315 kVA TRANSFORMER Copper Wound (LEVEL-1) *</t>
  </si>
  <si>
    <t>(i) 140 Kg 8.0 Mtr. long PCC Pole</t>
  </si>
  <si>
    <t>11 kV H.W</t>
  </si>
  <si>
    <t>11 kV DO fuse &amp; LA mounting DC cross arm (75x40 mm)</t>
  </si>
  <si>
    <t>Concreting of supports @ 0.3 Cmt/pole &amp; @ 0.2 Cmt/Stay &amp; base padding @ 0.05 Cmt per pole (1:3:6)</t>
  </si>
  <si>
    <t>Transformer mounting Cross arm 100x50 mm channel.</t>
  </si>
  <si>
    <t>Single Core cable</t>
  </si>
  <si>
    <t xml:space="preserve">35 Sqmm </t>
  </si>
  <si>
    <t xml:space="preserve">50 Sqmm </t>
  </si>
  <si>
    <r>
      <t xml:space="preserve">                     </t>
    </r>
    <r>
      <rPr>
        <b/>
        <u/>
        <sz val="14"/>
        <rFont val="Arial"/>
        <family val="2"/>
      </rPr>
      <t>COST SCHEDULE   C-8</t>
    </r>
  </si>
  <si>
    <t>1 Km  OF  11 kV  LINE  ON 365 kG 11 Mtr.  LONG PCC POLE  USING  RACCOON / DOG  CONDUCTOR  MAXIMUM SPAN  80  METER.</t>
  </si>
  <si>
    <t xml:space="preserve">PCC Pole using Raccoon Conductor </t>
  </si>
  <si>
    <t xml:space="preserve">PCC Pole using Dog Conductor </t>
  </si>
  <si>
    <t>Stay Clamp for PCC Pole</t>
  </si>
  <si>
    <t xml:space="preserve">ACSR Raccoon Conductor with 3% sag </t>
  </si>
  <si>
    <t xml:space="preserve">ACSR Dog Conductor with 3% sag </t>
  </si>
  <si>
    <t>Concreting of support @ 0.5 Cmt/pole, @ 0.3 Cmt/stay &amp; base padding @ 0.05 Cmt /pole (1:3:6)</t>
  </si>
  <si>
    <t>Barbed Wire [ @ 2 Kg/Pole ]</t>
  </si>
  <si>
    <t>Labour charges as per Sch No.- CL-4</t>
  </si>
  <si>
    <t>COST SCHEDULE   C-7 (B-1)</t>
  </si>
  <si>
    <t>Transformer 11/0.4 kV (Energy efficient)</t>
  </si>
  <si>
    <t xml:space="preserve">H-BEAM 152x152 mm 37.1 Kg / Mtr 11.0 Mtr long i.e. 408.1 Kg/pole x 2 Nos = 816.2 Kgs  </t>
  </si>
  <si>
    <t>Clamp for H-Beam pole for fixing of channels</t>
  </si>
  <si>
    <t>(iii) H Beam Clamp for fixing of channels</t>
  </si>
  <si>
    <t>(iv) Stay Clamp for "H" Beam</t>
  </si>
  <si>
    <t>Concreting of supports @ 0.6 Cmt/pole &amp; @ 0.2 Cmt/Stay &amp; base padding @ 0.05 Cmt per pole (1:3:6)</t>
  </si>
  <si>
    <t>Note (A) :- (1) All the rates are with considering price variation clause.</t>
  </si>
  <si>
    <t xml:space="preserve">                 (2) As per requirement 315 kVA Transformer may be used against 200 kVA schedule</t>
  </si>
  <si>
    <t>COST SCHEDULE  C-10</t>
  </si>
  <si>
    <t>AUGMENTATION OF 11/0.4 kV SUB-STATION CAPACITY (ASSUMING 25 YEARS OF LIFE &amp; 10 YEARS IN SERVICE)</t>
  </si>
  <si>
    <t>Bin CodeNo.</t>
  </si>
  <si>
    <t>25 kVA to 63 kVA</t>
  </si>
  <si>
    <t>63 kVA to 100 kVA</t>
  </si>
  <si>
    <t>100 kVA to 200 kVA</t>
  </si>
  <si>
    <r>
      <t xml:space="preserve">11/0.4 kV 63 kVA X-mer (LEVEL-1)  </t>
    </r>
    <r>
      <rPr>
        <sz val="13"/>
        <rFont val="Arial"/>
        <family val="2"/>
      </rPr>
      <t>*</t>
    </r>
  </si>
  <si>
    <r>
      <t xml:space="preserve">11/0.4 kV 100 kVA X-mer (LEVEL-1) </t>
    </r>
    <r>
      <rPr>
        <sz val="13"/>
        <rFont val="Arial"/>
        <family val="2"/>
      </rPr>
      <t>*</t>
    </r>
  </si>
  <si>
    <r>
      <t xml:space="preserve">11/0.4 kV 200 kVA X-mer (LEVEL-1) </t>
    </r>
    <r>
      <rPr>
        <sz val="13"/>
        <rFont val="Arial"/>
        <family val="2"/>
      </rPr>
      <t>*</t>
    </r>
  </si>
  <si>
    <t>Clamp for R.S.Joist for fixing of channels</t>
  </si>
  <si>
    <t>7130860032201</t>
  </si>
  <si>
    <t>7130860077103</t>
  </si>
  <si>
    <t>7130810026301</t>
  </si>
  <si>
    <t>Concreting of support @ 0.3 Cmt/pole, @ 0.2 Cmt/stay &amp; base padding @ 0.05 Cmt/pole  (1:3:6)</t>
  </si>
  <si>
    <t>7130870013401</t>
  </si>
  <si>
    <t>7130211158904</t>
  </si>
  <si>
    <t>7130210809004</t>
  </si>
  <si>
    <t>7130407183901</t>
  </si>
  <si>
    <t>7130620609003</t>
  </si>
  <si>
    <t>7130620614003</t>
  </si>
  <si>
    <t>7130620625403</t>
  </si>
  <si>
    <t>7130620631603</t>
  </si>
  <si>
    <t>70 Sqmm Single core XLPE insulated unarmoured Al. Conductor cable</t>
  </si>
  <si>
    <t>150 Sqmm Single core XLPE insulated unarmoured Al. Conductor cable</t>
  </si>
  <si>
    <t>7131950063801</t>
  </si>
  <si>
    <t>7131950105901</t>
  </si>
  <si>
    <t>7131950200001</t>
  </si>
  <si>
    <t>Labour charges as per Sch. CL-10(B)</t>
  </si>
  <si>
    <t>Cost of X-mer (Cost of X-mer to be taken at the time of procurement i.e before 10 years)</t>
  </si>
  <si>
    <t>(-) 10% Irreducible cost</t>
  </si>
  <si>
    <t xml:space="preserve">(-) 10 year life @ 4% per year </t>
  </si>
  <si>
    <t>Depreciated cost of X-mer after addition to 10% irreducible cost</t>
  </si>
  <si>
    <t>(-) Cost of old X-mer assuming 25 years of life &amp; 10 years in service</t>
  </si>
  <si>
    <t>Net cost of augmentation</t>
  </si>
  <si>
    <t>Net cost of augmentation (R/Off)</t>
  </si>
  <si>
    <t>ISI Marked Energy Efficiency level-2 transformer</t>
  </si>
  <si>
    <t>GI pipe 200 mm for cable support at D.P.</t>
  </si>
  <si>
    <t>M.S.Flat (50x6) mm</t>
  </si>
  <si>
    <t xml:space="preserve">Supplying &amp; erection of cement cable route marker with colour painting &amp; naming the work duly embossed complete size of concrete 600 mm x 225 mm x 100 mm </t>
  </si>
  <si>
    <t xml:space="preserve">Cable covering tiles 250x250x40 mm </t>
  </si>
  <si>
    <t>Sand</t>
  </si>
  <si>
    <t>Aluminium conductor Raccoon for jumpering of L.A.</t>
  </si>
  <si>
    <t>Aluminium clamp suitable for Dog / Raccoon conductor for connecting L.A</t>
  </si>
  <si>
    <r>
      <t xml:space="preserve">GI earthing pipe 40 mm dia 3.0 mtr long, 4 mm thick with 12 mm holes at 18 places in each pipe at equal distance tapered casing at lower end. </t>
    </r>
    <r>
      <rPr>
        <sz val="14"/>
        <rFont val="Arial"/>
        <family val="2"/>
      </rPr>
      <t>*</t>
    </r>
  </si>
  <si>
    <t>Bi-metallic clamp for earthing</t>
  </si>
  <si>
    <t>Bhatta bricks for manufacturing of 2 Nos. chambers at both end</t>
  </si>
  <si>
    <t>4 Nos earthings are required for cable &amp; 6 Nos. for 2 DP's</t>
  </si>
  <si>
    <t>**</t>
  </si>
  <si>
    <t>Horizontal Directional Drilling (HDD) Technique</t>
  </si>
  <si>
    <t>***</t>
  </si>
  <si>
    <t>3x240 sq.mm AB XLPE Cable</t>
  </si>
  <si>
    <t>River Sand (For 10 cm. base &amp; 10 cm. filling of trench above cable &amp; then cable covering tiles over complete length of trench)</t>
  </si>
  <si>
    <t>Aluminium T-clamp suitable for Dog / Raccoon conductor for connecting L.A.</t>
  </si>
  <si>
    <t>M.S. Nuts &amp; Bolts</t>
  </si>
  <si>
    <t>Fill the appropriate Bin Code</t>
  </si>
  <si>
    <t>Sundries for meeting out the expenses towards processing fees, submission / approval of drawing using AutoCAD obtaining permission, from Road constructing authorities including liaisoning work etc. [ To be provisioned as per actual requirement ]</t>
  </si>
  <si>
    <t xml:space="preserve">Charges payable to Nagar Nigam / Nagar Palika / Nagar Panchayat / Gram Panchayat including supervision charges etc. </t>
  </si>
  <si>
    <t>(a)</t>
  </si>
  <si>
    <t>Cable and accessories size can be replaced as per actual requirement</t>
  </si>
  <si>
    <t xml:space="preserve">(b) </t>
  </si>
  <si>
    <t>(c)</t>
  </si>
  <si>
    <t>Between two cables, fly ash brick is to be provided as separator</t>
  </si>
  <si>
    <t xml:space="preserve">(d) </t>
  </si>
  <si>
    <t>All other items are to be changed as per size of trench and number of cables in a trench.</t>
  </si>
  <si>
    <t>COST SCHEDULE  C-11</t>
  </si>
  <si>
    <t>11/0.4 kV OUT DOOR SUB-STATION (16 kVA TRANSFORMER)</t>
  </si>
  <si>
    <t>16 kVA, 11/.4 kV X' MER</t>
  </si>
  <si>
    <t>Transformer 11/0.4 kV (Energy efficient) 16 kVA (LEVEL-1) * Aluminium Wound</t>
  </si>
  <si>
    <t>140 Kg 8.0 Mtr. long PCC Pole</t>
  </si>
  <si>
    <t>DC Cross arm of 100x50x6 mm 8' Center 2.7 Mtr. long</t>
  </si>
  <si>
    <t>11 kV Strain H/W</t>
  </si>
  <si>
    <t>11 kV D.O. Fuse &amp; LA mounting DC Cross arm (75x40 mm)</t>
  </si>
  <si>
    <t>PCC Pole Clamp for fixing of Channels</t>
  </si>
  <si>
    <t>Concreting of supports @ 0.3 Cmt/pole &amp; @ 0.2 Cmt/Stay &amp; base pad @ 0.05 Cmt/pole (1:3:6)</t>
  </si>
  <si>
    <t>Transformer belting with 50x50x6 mm angle with 2 Cross fixing channel.</t>
  </si>
  <si>
    <t xml:space="preserve">TPN switch fuse unit (32 Amps) </t>
  </si>
  <si>
    <t>16 Sqmm single core PVC insulated Cable</t>
  </si>
  <si>
    <t>LT CT 50/5 Amp.</t>
  </si>
  <si>
    <t>Meter Box (GI plain sheet) for 3 Phase LT CT operated meter.</t>
  </si>
  <si>
    <t>Copper control cable 4 core 2.5 sq.mm  Unarmoured</t>
  </si>
  <si>
    <r>
      <t xml:space="preserve">                                                               </t>
    </r>
    <r>
      <rPr>
        <b/>
        <u/>
        <sz val="14"/>
        <rFont val="Arial"/>
        <family val="2"/>
      </rPr>
      <t>COST SCHEDULE  C-13</t>
    </r>
  </si>
  <si>
    <t>16 kVA Three Phase</t>
  </si>
  <si>
    <t>11 kV 'V' Cross arm with clamp (instead of DC Cross arm)</t>
  </si>
  <si>
    <t>11 kV Top clamp with cleat</t>
  </si>
  <si>
    <t>11 kV Strain Hardware</t>
  </si>
  <si>
    <t xml:space="preserve">11 kV D.O. Fuse and L.A. mounting DC channel size 75x40x6 mm length 860 mm  </t>
  </si>
  <si>
    <t>11 kV D.O. Fuse unit for Three phase X-mer</t>
  </si>
  <si>
    <t>MS angle for transformer clamping set size 50x50x6 mm</t>
  </si>
  <si>
    <t xml:space="preserve">(ii) Stay wire 7/10 SWG @ 5.5 Kg per stay </t>
  </si>
  <si>
    <t xml:space="preserve">(iii) Stay clamp </t>
  </si>
  <si>
    <t>Concreting of supports @ 0.5 Cmt per pole and @ 0.2 Cmt per stay &amp; base padding @ 0.05 Cmt/pole (1:3:6)</t>
  </si>
  <si>
    <t>Earthing set (pipe earth as per drawing)</t>
  </si>
  <si>
    <t xml:space="preserve">(i) G.I. Pipe 40 mm </t>
  </si>
  <si>
    <t xml:space="preserve">(i) 16x40 mm   </t>
  </si>
  <si>
    <t>(ii) 16x65 mm</t>
  </si>
  <si>
    <t>(iii) 16x140 mm</t>
  </si>
  <si>
    <t>(iv) 16x200 mm</t>
  </si>
  <si>
    <t>TPN switch fuse unit (32 Amps)</t>
  </si>
  <si>
    <t>XLPE insulated 4 core 16 sq mm armoured cable for 3 phase X-mer</t>
  </si>
  <si>
    <t xml:space="preserve">LT Feeder Piller box 1 phase 8 Way for distribution of service connection  </t>
  </si>
  <si>
    <t>Back filling of poles with boulders @  0.3 Cmt per pole.</t>
  </si>
  <si>
    <t>Labour charges as per Schedule No. CL-8 (G-1)</t>
  </si>
  <si>
    <t>COST  SCHEDULE  C-14</t>
  </si>
  <si>
    <t>63 kVA X-MER</t>
  </si>
  <si>
    <t>100 kVA X-MER</t>
  </si>
  <si>
    <t>200 kVA X-MER</t>
  </si>
  <si>
    <t xml:space="preserve">RS Joist (175X85) mm 11 Mtr Long i.e. 19.495 Kg/mtr x 11 mtr. = 214.44 kg x 2 No = 428.89 Kgs </t>
  </si>
  <si>
    <t xml:space="preserve">H-BEAM 152x152 mm 37.1 Kg /Mtr 13.0 Mtr long i.e. 482.3 Kg/pole x 2 Nos = 964.6 Kgs  </t>
  </si>
  <si>
    <t xml:space="preserve">Transformer 11/0.4 kV (Energy efficient) </t>
  </si>
  <si>
    <t>DC Cross arm 100x50 mm 8' Centre</t>
  </si>
  <si>
    <t>11 kV DO Fuse Unit</t>
  </si>
  <si>
    <t>M.S. Angle 50x50x6 mm</t>
  </si>
  <si>
    <t>RS Joist Clamp for fixing of channel</t>
  </si>
  <si>
    <t>H-Beam pole clamp for fixing of channel</t>
  </si>
  <si>
    <t>(iii) Stay clamp for R.S.Joist</t>
  </si>
  <si>
    <t>(iv) Stay clamp for H-Beam</t>
  </si>
  <si>
    <t>Concreting of support [0.3 Cmt per RSJ, 0.6 Cmt per H-Beam, 0.2 Cmt per stay, base padding @ 0.05 Cmt per pole, 9 cub.m. (1.5x1.5x4 m) for  X-mer plinth] (1:3:6)</t>
  </si>
  <si>
    <t>Earthing set pipe carth</t>
  </si>
  <si>
    <t>(i) G.I. Pipe 40 mm</t>
  </si>
  <si>
    <t xml:space="preserve">16x40 mm </t>
  </si>
  <si>
    <t>150 sqmm</t>
  </si>
  <si>
    <t>300 sqmm</t>
  </si>
  <si>
    <t>LT Distribution Box for X-mer</t>
  </si>
  <si>
    <t>Stay Clamp for (i) R.S.Joist 175x85 mm</t>
  </si>
  <si>
    <t>(ii) Stay clamp for H-Beam</t>
  </si>
  <si>
    <t>11 kV AB Switch</t>
  </si>
  <si>
    <t>ACSR Conductor Rabbit</t>
  </si>
  <si>
    <t>Labour Charges as per Sch. CL-9.</t>
  </si>
  <si>
    <t>COST SCHEDULE   C-12</t>
  </si>
  <si>
    <t>Using HDD Technique (for Railway works) on 3x240 sq.mm UG XLPE Cable</t>
  </si>
  <si>
    <t>Using HDD Technique (for Road crossing works) on 3x240 sq.mm UG XLPE Cable</t>
  </si>
  <si>
    <t>11 kV XLPE 240 sqmm 3 core UG Cable</t>
  </si>
  <si>
    <t>End terminating jointing kit for 240 sqmm XLPE cable</t>
  </si>
  <si>
    <t>Sundries for meeting out the expenses towards processing fees, submission / approval of drawing using AutoCAD obtaining permission, from Railway authorities including liaisoning work etc.</t>
  </si>
  <si>
    <t xml:space="preserve">Total Estimated Cost per 60 Mtr including GST (Rounded off) </t>
  </si>
  <si>
    <r>
      <t xml:space="preserve">                              </t>
    </r>
    <r>
      <rPr>
        <b/>
        <u/>
        <sz val="14"/>
        <rFont val="Arial"/>
        <family val="2"/>
      </rPr>
      <t>COST SCHEDULE   C-15</t>
    </r>
  </si>
  <si>
    <t>SCHEDULE FOR LAYING OF 1 kM 11 kV CABLE DIRECT IN GROUND SINGLE CABLE LINE USING OPEN TRENCH METHOD</t>
  </si>
  <si>
    <t>3x95 sq.mm AB XLPE Cable</t>
  </si>
  <si>
    <t>11 kV XLPE 95 sqmm 3 core UG Cable</t>
  </si>
  <si>
    <t>Straight through heat shrinkable cable jointing kit with lugs for 3 core 95 sq.mm., 11 kV Underground XLPE cable</t>
  </si>
  <si>
    <t>Straight through heat shrinkable cable jointing kit with lugs for 3 Core 240 sq.mm., 11 kV Underground XLPE cable</t>
  </si>
  <si>
    <t>End terminating jointing kit upto 95 sqmm XLPE cable</t>
  </si>
  <si>
    <t>G.I.Wire 8 SWG (for earthing connect to LA &amp; cable)</t>
  </si>
  <si>
    <t xml:space="preserve">GI earthing pipe 40 mm dia 3.0 mtr long, 4 mm thick with 12 mm holes at 18 places in each pipe at equal distance tapered casing at lower end. </t>
  </si>
  <si>
    <t>Labour Charges  as per Schedule CL-15</t>
  </si>
  <si>
    <t>When multiple cables have to be laid in the common trench, the following excavation is to be followed-- (i) 0.75 Mtr width x 1.2 Mtr depth for laying of 02 cables; (ii)  1.0 Mtr width x 1.2 Mtr depth for laying of 03 cables; (iii)  1.25 Mtr width x 1.2 Mtr depth for laying of 04 cables and so on.</t>
  </si>
  <si>
    <t>COST SCHEDULE  C-19</t>
  </si>
  <si>
    <t>SCHEDULE  FOR  INSTALLATION OF COMPACT  R.M.U. 11 kV CLASS SF6 / VCB TYPE (1 INCOMING + 2 BREAKER + 1 OUTGOING)</t>
  </si>
  <si>
    <t>S.  No.</t>
  </si>
  <si>
    <t>RMU (4 Way), One Incoming + Two Breakers + One Outgoing (2OD + 2 VL), 350 MVA, 650 Amps.</t>
  </si>
  <si>
    <t xml:space="preserve">Concreting of RMU Bed with CC 1:3:6 as per Labour Charges </t>
  </si>
  <si>
    <t xml:space="preserve">Concreting of Foundation with Reinforcement CC 1:3:6 as per Labour Charges </t>
  </si>
  <si>
    <t xml:space="preserve">M.S.Strip 25 x 3 mm for earthing (of length 2 x 5 = 10 Mtr.) </t>
  </si>
  <si>
    <t>GI earthing pipe of 40 mm dia 3.04 mtr long with 12 mm hole at 18 places at equal distance trapered casing at lower end .</t>
  </si>
  <si>
    <t>Labour Charges as per Sch. CL-11.</t>
  </si>
  <si>
    <t>Bin Code No.</t>
  </si>
  <si>
    <t>G.I.Bend of 40 mm dia.</t>
  </si>
  <si>
    <t>Copper control cable 10 Core  2.5 Sqmm. (armoured)</t>
  </si>
  <si>
    <t>COST SCHEDULE  C-17</t>
  </si>
  <si>
    <t xml:space="preserve">11 kV MEDP STRUCTURE ON H-BEAM POLE, 11 METER LONG (TO BE SUPPLEMENTED FOR H.T. CONNECTION) </t>
  </si>
  <si>
    <t>S.    No.</t>
  </si>
  <si>
    <t>DC Cross Arm of 100x50 mm channel (2.7 Mtr. Long)</t>
  </si>
  <si>
    <t>Concreting of pole @ 0.6 Cmt and 0.2 Cmt per stay and 0.05 Cmt for base padding (1:3:6)</t>
  </si>
  <si>
    <t>Barbed wire [@ 2 Kg/Pole]</t>
  </si>
  <si>
    <t>GI earthing pipe of 40 mm dia. &amp; 2.4 mm thick 3.04 mtr long with 12 mm hole at 18 places at equal distance trapered casing at lower end.</t>
  </si>
  <si>
    <t>11 kV Polymer type Lightning Arrestor</t>
  </si>
  <si>
    <t>11 kV CTPT unit of appropriate capacity</t>
  </si>
  <si>
    <t>H.T. Static Trivector Meter  3 Ø 4 Wire 0.5S, 5 Amp. with DLMS Protocol category A</t>
  </si>
  <si>
    <t>COST SCHEDULE  C-21</t>
  </si>
  <si>
    <t>SCHEDULE FOR 11 kV CAPACITOR BANK TO BE INSTALLED AT 11 kV LINE  D.P. STRUCTURE</t>
  </si>
  <si>
    <t>140 Kg 8.0 Meter long PCC Pole</t>
  </si>
  <si>
    <t xml:space="preserve">11 kV Polymer Disc insulator </t>
  </si>
  <si>
    <t>11 kV D.O. Fuse and L.A. mounting DC channel size 75x40x6 mm length</t>
  </si>
  <si>
    <t>11 kV D.O. Fuse unit</t>
  </si>
  <si>
    <t>Earthing set (pipe earth as per drawing) - 2 sets</t>
  </si>
  <si>
    <t>Sundries (including Board for Safety Instructions)</t>
  </si>
  <si>
    <t>Back filling of poles with boulders @ 0.3 Cmt per pole.</t>
  </si>
  <si>
    <t>Labour charges as per Schedule No. CL-21</t>
  </si>
  <si>
    <t>Remarks- The schedule is to be prepared based on actual site requirement and  labour / transport charges may be substituted accordingly.</t>
  </si>
  <si>
    <t>Nos</t>
  </si>
  <si>
    <r>
      <t xml:space="preserve">                                               </t>
    </r>
    <r>
      <rPr>
        <b/>
        <u/>
        <sz val="14"/>
        <rFont val="Arial"/>
        <family val="2"/>
      </rPr>
      <t>COST SCHEDULE   C-18</t>
    </r>
  </si>
  <si>
    <t>SCHEDULE FOR NEW AUTOMATED 11 KV CAPACITOR BANK AT 33/11 KV SUB-STATIONS</t>
  </si>
  <si>
    <t xml:space="preserve">12.1 kV,1815 kVAr, 3-Phase, 50 Hz, Outdoor Type , Capacitor bank </t>
  </si>
  <si>
    <t>12.1 kV,1089 KVAr, 3-Phase, 50 Hz, Outdoor Type, Capacitor bank</t>
  </si>
  <si>
    <t>12.1 kV,1815 kVAr, 3-Phase, 50 Hz, Outdoor Type , Capacitor bank having step as  363 Kvar + 726 Kvar+ 726  Kvar 12.1 KV. Bank shall be complete with Capacitor units of 121 KVAr at 6.98 KV, including allied material such as suitable size of Aluminium busbars, Pin/Post insulators, Expulsion fuses, Cable Jointing Kit, Nuts &amp; Botls etc.</t>
  </si>
  <si>
    <t>12.1 kV,1089 kVAr, 3-Phase, 50 Hz, Outdoor Type , Capacitor bank having step as 363 Kvar + 726 Kvar 12.1 KV . Bank shall be complete with Capacitor units of 121 kVAr at 6.98 KV, including allied material such as suitable size of Aluminium busbars, Pin/Post insulators, Expulsion fuses, Cable Jointing Kit, Nuts &amp; Bolts etc.</t>
  </si>
  <si>
    <t>11 kV, Aluminium Wound, Dry type Series reactors</t>
  </si>
  <si>
    <t>0.2% Reactor suitable for 363 Kvar step</t>
  </si>
  <si>
    <t>0.2% Reactor suitable  for 726 Kvar step</t>
  </si>
  <si>
    <t>11 kV, 3-Phase Oil-Cooled RVT</t>
  </si>
  <si>
    <t>9 kV, 10 kA, Station Class, Polymer Lightning Arrestors</t>
  </si>
  <si>
    <t>Set of 3</t>
  </si>
  <si>
    <t>Kgs.</t>
  </si>
  <si>
    <t>Unarmoured Control cable 8Cx2.5 Sqmm and junction box</t>
  </si>
  <si>
    <t>Unarmoured Control cable 10Cx2.5 Sqmm</t>
  </si>
  <si>
    <t>Unarmoured Control cable 2Cx2.5 Sqmm</t>
  </si>
  <si>
    <t xml:space="preserve">11 kV VCB , 630 A, suitable for Capacitor Switching </t>
  </si>
  <si>
    <t xml:space="preserve">11 kV VCB , 400 A, suitable for Capacitor Switching </t>
  </si>
  <si>
    <t>11 kV Power Cable, HT XLPE, 120 Sq.mm.</t>
  </si>
  <si>
    <t>11 kV Power Cable, HT XLPE, 95 Sq.mm.</t>
  </si>
  <si>
    <t xml:space="preserve">Earthing through </t>
  </si>
  <si>
    <t>M.S.Flat 50 x 6 mm</t>
  </si>
  <si>
    <t>Labour Charges as per Sch. CL-18.</t>
  </si>
  <si>
    <t>L.T. 3 Pin Cross Arm 50x50x5 mm</t>
  </si>
  <si>
    <t>L.T. 4 Pin Cross Arm 50x50x5 mm</t>
  </si>
  <si>
    <t>L.T. 5 Pin Cross Arm 50x50x5 mm</t>
  </si>
  <si>
    <t>L.T. 3 Pin Cross Arm 65x65x6 mm</t>
  </si>
  <si>
    <t>L.T. 5 Pin Cross Arm 65x65x6 mm</t>
  </si>
  <si>
    <t>L.T. 2 Pin Cross Arm 50x50x5 mm</t>
  </si>
  <si>
    <t>L.T. 5 Pin Cross Arm for tangent location</t>
  </si>
  <si>
    <t>11 kV Top Clamp Channel type 75x40 mm</t>
  </si>
  <si>
    <t>11 kV Cross Arm angle type 65x65x6 mm</t>
  </si>
  <si>
    <t>11 kV "V" Cross Arm Channel type 75x40 mm</t>
  </si>
  <si>
    <t xml:space="preserve">11 kV Top Clamp Cleat type </t>
  </si>
  <si>
    <t>D.C.Cross Arm 4.8 Mtr. Channel 100x50 mm</t>
  </si>
  <si>
    <t>11 kV Bridling Cross Arm 65x65x6 mm</t>
  </si>
  <si>
    <t>11 kV Bridling Top Clamps 65x65x6 mm</t>
  </si>
  <si>
    <t>33 kV Bridling Cross Arm 75x75x6 mm</t>
  </si>
  <si>
    <t>33 kV Bridling Top Clamps 75x75x6 mm</t>
  </si>
  <si>
    <t>L.T. "U" Clamp 50x6 mm Flat</t>
  </si>
  <si>
    <t>Fencing Post 4 Feet Centre 75x75x6 mm</t>
  </si>
  <si>
    <t>Fencing Post 8 Feet Centre 75x75x6 mm</t>
  </si>
  <si>
    <t>Fencing Post 10 Feet Centre 75x75x6 mm</t>
  </si>
  <si>
    <t>33 kV Bird Guard Stool</t>
  </si>
  <si>
    <t>11 kV Bird Guard Stool</t>
  </si>
  <si>
    <t>D.O.Mounting Angle 75x75x6 mm</t>
  </si>
  <si>
    <t>Back Clamp for FRC type Cross Arm</t>
  </si>
  <si>
    <t>Back Clamp for Rail Pole Plate 65x8 mm 1 No.</t>
  </si>
  <si>
    <t>D.C.Cross arm 8' Centre 75x40 mm  Channel</t>
  </si>
  <si>
    <t xml:space="preserve">D.C.Cross arm 8' Centre Angle type 100x100x6 mm   </t>
  </si>
  <si>
    <t xml:space="preserve">D.C.Cross arm 5' Centre Angle type 100x100x8 mm   </t>
  </si>
  <si>
    <t>Transformer Mounting 75x40 mm Channel</t>
  </si>
  <si>
    <t>Bracing Set 4' Centre D.P.</t>
  </si>
  <si>
    <t>Bracing Set 5' Centre D.P.</t>
  </si>
  <si>
    <t>Bracing Set 8' Centre D.P.</t>
  </si>
  <si>
    <t>Bracing Cross Arm for 4 Pole Structures</t>
  </si>
  <si>
    <t>11 kV Guarding Angle 100x100x6 mm</t>
  </si>
  <si>
    <t>Upper &amp; Lower Cross Arm for special structures</t>
  </si>
  <si>
    <t>Railway Cross Structures</t>
  </si>
  <si>
    <t>D.C.Cross arm 4' Centre for special structures</t>
  </si>
  <si>
    <t>Railway Pole Jointing Channel</t>
  </si>
  <si>
    <t>Single Pole Cut Point Fitting 75x40 mm</t>
  </si>
  <si>
    <t>Side Cross Arm for 11 kV 50x50x6 mm</t>
  </si>
  <si>
    <t>L.T. Side Bracket 4 Pin 50x50x6 mm</t>
  </si>
  <si>
    <t>L.T. Side Bracket 5 Pin 50x50x6 mm</t>
  </si>
  <si>
    <t>Bolt Big size</t>
  </si>
  <si>
    <t>Stay Clamp for R.S.Joist "B" type</t>
  </si>
  <si>
    <t>Stay Clamp L.T. Rail for H-Beam</t>
  </si>
  <si>
    <t>Rack 50x50x6 mm Angle</t>
  </si>
  <si>
    <t>Foundation bolt 25x12 mm</t>
  </si>
  <si>
    <t>63 kVA, Aluminium wound ENERGY EFFICIENCY LEVEL-1 (As per IS:1180 amendment 4), I.S.I. MARKED 11/0.4 kV DISTRIBUTION TRANSFORMER (Without Box)</t>
  </si>
  <si>
    <t>25 kVA, Aluminium wound ENERGY EFFICIENCY LEVEL-1 (As per IS:1180 amendment 4), I.S.I. MARKED 11/0.4 kV DISTRIBUTION TRANSFORMER (Without Box)</t>
  </si>
  <si>
    <t>16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</si>
  <si>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</si>
  <si>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</si>
  <si>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</si>
  <si>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</si>
  <si>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</si>
  <si>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</si>
  <si>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</si>
  <si>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</si>
  <si>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</si>
  <si>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</si>
  <si>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</si>
  <si>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</si>
  <si>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</si>
  <si>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</si>
  <si>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 xml:space="preserve">Power Transformer 33/11 KV   3150 kVA </t>
  </si>
  <si>
    <t xml:space="preserve">Power Transformer 33/11 KV  5000 kVA </t>
  </si>
  <si>
    <t xml:space="preserve">Power Transformer 33/11 KV   8000 kVA </t>
  </si>
  <si>
    <t xml:space="preserve">EHV Gr-I TRANSFORMER OI In Barrel </t>
  </si>
  <si>
    <t xml:space="preserve">EHV Gr-I TRANSFORMER OIL In Tanker </t>
  </si>
  <si>
    <t>LINE SUPPORTS "H" BEAMS 152x152 mm; 37.1 Kg/Mtr.; 13 Mtr. Length</t>
  </si>
  <si>
    <t>LINE SUPPORTS "H" BEAMS 152x152 mm; 37.1 Kg/Mtr.; 13 Mtr. Length  37.1 Kg/Mtr.; 11 Mtr. Length</t>
  </si>
  <si>
    <t>11 kV Pin insulator with Pin</t>
  </si>
  <si>
    <t>3 Ø 4 Wire ABT meter</t>
  </si>
  <si>
    <t>3 Ø 3 Wire ABT meter</t>
  </si>
  <si>
    <t>33 kV CTPT Unit 300/5A</t>
  </si>
  <si>
    <t>33 kV + 11 kV Transformer Protection Panel (including Transformer auxiliary panel)</t>
  </si>
  <si>
    <t>Holographic Sticker Seal</t>
  </si>
  <si>
    <t>Office Almirah Storwel plain with 4 shelves 78''x36''x19''</t>
  </si>
  <si>
    <t>[On the basis of rates given by ED (EITC)]</t>
  </si>
  <si>
    <t xml:space="preserve">Office Chair model CH-7 cane seat &amp; back with full arms rest </t>
  </si>
  <si>
    <t xml:space="preserve">Computer Table </t>
  </si>
  <si>
    <t>Computer Chair</t>
  </si>
  <si>
    <t>Small almirah 50", 20 SWG Sheet</t>
  </si>
  <si>
    <t>Chair</t>
  </si>
  <si>
    <t>Officer Chair</t>
  </si>
  <si>
    <t xml:space="preserve">78''x36''x18''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</si>
  <si>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</si>
  <si>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</si>
  <si>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</si>
  <si>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</si>
  <si>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</si>
  <si>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</si>
  <si>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</si>
  <si>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</si>
  <si>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</si>
  <si>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</si>
  <si>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</si>
  <si>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</si>
  <si>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</si>
  <si>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</si>
  <si>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</si>
  <si>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Office Almirah Storwel minor plain 50''x30''x17''</t>
  </si>
  <si>
    <t xml:space="preserve">Office Table </t>
  </si>
  <si>
    <t>5'x3.5'x2.5'</t>
  </si>
  <si>
    <t>Model  T-8   4'x2'</t>
  </si>
  <si>
    <t>Model  T-9   4.5'x2.25'</t>
  </si>
  <si>
    <t>Ex. Table Model  T-104  66''x36''</t>
  </si>
  <si>
    <t>Office Table 4'x2.5'</t>
  </si>
  <si>
    <t xml:space="preserve">Steel Rack  </t>
  </si>
  <si>
    <t xml:space="preserve">72''x36''x15'' (Heavy) </t>
  </si>
  <si>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</si>
  <si>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</si>
  <si>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</si>
  <si>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</si>
  <si>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</si>
  <si>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</si>
  <si>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</si>
  <si>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</si>
  <si>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</si>
  <si>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</si>
  <si>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</si>
  <si>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</si>
  <si>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</si>
  <si>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</si>
  <si>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</si>
  <si>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</si>
  <si>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</si>
  <si>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</si>
  <si>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</si>
  <si>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</si>
  <si>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</si>
  <si>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</si>
  <si>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</si>
  <si>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</si>
  <si>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</si>
  <si>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</si>
  <si>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</si>
  <si>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</si>
  <si>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</si>
  <si>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</si>
  <si>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</si>
  <si>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</si>
  <si>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</si>
  <si>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</si>
  <si>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</si>
  <si>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</si>
  <si>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25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</si>
  <si>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</si>
  <si>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</si>
  <si>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</si>
  <si>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</si>
  <si>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</si>
  <si>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</si>
  <si>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</si>
  <si>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</si>
  <si>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</si>
  <si>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2024-25</t>
  </si>
  <si>
    <t>33 A</t>
  </si>
  <si>
    <t>Transportation charges of Distribution Transformer of capacity 315 kVA &amp; above</t>
  </si>
  <si>
    <t xml:space="preserve">Upto 100 km @ 1% of the cost of DT of 315 kVA &amp; above capacity </t>
  </si>
  <si>
    <t>&amp;</t>
  </si>
  <si>
    <t>33 B</t>
  </si>
  <si>
    <t>Transportation charges of all other materials excluding Distribution Transformer of capacity 315 kVA &amp; above</t>
  </si>
  <si>
    <t>Upto 100 km @ 2% of the cost of materials</t>
  </si>
  <si>
    <t>200 kVA - Serial No. - 27, 28, 30, 31, 32, 33 [B(i)]</t>
  </si>
  <si>
    <t>315 kVA and above -  Serial No. - 27, 28, 30, 31, 32, 33 [ {A(i)}, {B(i)} ]</t>
  </si>
  <si>
    <t>Total Estimated Cost excluding GST (i) upto 200 kVA X-mer -  Serial No. 27, 28, 30, 31, 32, 33 [ B(i) ], 34{i} ; &amp; (ii) for 315 kVA &amp; above X-mer capacity -  Serial No. 27, 28, 30, 31, 32, 33 [ {A(i)}, {B(i)} ], 34{ii}</t>
  </si>
  <si>
    <t>Applicable CGST @ 9% on  Serial No. 35</t>
  </si>
  <si>
    <t>Applicable SGST @ 9% on  Serial No. 35</t>
  </si>
  <si>
    <t>Total Estimated Cost including GST ( Serial No. 35+36+37)</t>
  </si>
  <si>
    <t>(C) :- A Capacitor is to be installed of appropriate capacity on the transformer in case of estimate prepared for Irrigation Pump.</t>
  </si>
  <si>
    <t>I</t>
  </si>
  <si>
    <t>Applicable CGST @ 9% on Serial No.26</t>
  </si>
  <si>
    <t>Applicable SGST @ 9% on Serial No.26</t>
  </si>
  <si>
    <t>Total Estimated Cost including GST(Serial No. 26+27+28)</t>
  </si>
  <si>
    <t>Applicable CGST @ 9% onSerial No 23</t>
  </si>
  <si>
    <t>Applicable SGST @ 9% onSerial No 23</t>
  </si>
  <si>
    <t>Total Estimated Cost including GST (Serial No 23+24+25)</t>
  </si>
  <si>
    <t>Applicable CGST @ 9% on Serial No 26</t>
  </si>
  <si>
    <t>Applicable SGST @ 9% on Serial No 26</t>
  </si>
  <si>
    <t>Total Estimated Cost including GST (Serial No 26+27+28)</t>
  </si>
  <si>
    <t>Applicable CGST @ 9% on Serial No 18</t>
  </si>
  <si>
    <t>Applicable SGST @ 9% on Serial No 18</t>
  </si>
  <si>
    <t>Total Estimated Cost per pole including GST (Serial No 18+19+20)</t>
  </si>
  <si>
    <t>Applicable CGST @ 9% on Serial No 31</t>
  </si>
  <si>
    <t>Applicable SGST @ 9% on Serial No 31</t>
  </si>
  <si>
    <t>Total Estimated Cost including GST (Serial No 31+32+33)</t>
  </si>
  <si>
    <t>Applicable CGST @ 9% on Serial No 15</t>
  </si>
  <si>
    <t>Applicable SGST @ 9% on Serial No 15</t>
  </si>
  <si>
    <t>Total Estimated Cost including GST (Serial No 15+16+17)</t>
  </si>
  <si>
    <t>Applicable CGST @ 9% on Serial No 30</t>
  </si>
  <si>
    <t>Applicable SGST @ 9% on Serial No 30</t>
  </si>
  <si>
    <t>Total Estimated Cost including labour charges &amp; GST (Serial No 30+31+32)</t>
  </si>
  <si>
    <t>Applicable CGST @ 9% on Serial No 23</t>
  </si>
  <si>
    <t>Applicable SGST @ 9% on Serial No 23</t>
  </si>
  <si>
    <t>Applicable CGST @ 9% on Serial No 22</t>
  </si>
  <si>
    <t>Applicable SGST @ 9% on Serial No 22</t>
  </si>
  <si>
    <t>Total Estimated Cost including GST (Serial No 22+23+24)</t>
  </si>
  <si>
    <t>Applicable CGST @ 9% on Serial No 35</t>
  </si>
  <si>
    <t>Applicable SGST @ 9% on Serial No 35</t>
  </si>
  <si>
    <t>Total Estimated Cost including GST (Serial No 35+36+37)</t>
  </si>
  <si>
    <t>Applicable CGST @ 9% on Serial No 25</t>
  </si>
  <si>
    <t>Applicable SGST @ 9% on Serial No 25</t>
  </si>
  <si>
    <t>Total Estimated Cost including GST (Serial No 25+26+27)</t>
  </si>
  <si>
    <t>Total Estimated Cost including GST (Serial No 18+19+20)</t>
  </si>
  <si>
    <t>Applicable CGST @ 9% on Serial No 27</t>
  </si>
  <si>
    <t>Applicable SGST @ 9% on Serial No 27</t>
  </si>
  <si>
    <t>Applicable CGST @ 9% on Serial No 34</t>
  </si>
  <si>
    <t>Applicable SGST @ 9% on Serial No 34</t>
  </si>
  <si>
    <t>Total Estimated Cost including GST (Serial No 34+35+36)</t>
  </si>
  <si>
    <t>Applicable CGST @ 9% on Serial No 29</t>
  </si>
  <si>
    <t>Applicable SGST @ 9% on Serial No 29</t>
  </si>
  <si>
    <t>Total Estimated Cost including GST (Serial No 29+30+31)</t>
  </si>
  <si>
    <t>Applicable CGST @ 9% on Serial No 12</t>
  </si>
  <si>
    <t>Applicable SGST @ 9% on Serial No 12</t>
  </si>
  <si>
    <t>Total Estimated Cost including GST (Serial No 12+13+14)</t>
  </si>
  <si>
    <t>Transportation charges of all line materials</t>
  </si>
  <si>
    <t>Upto 100 km @ 2% on Serial no. 20</t>
  </si>
  <si>
    <t>Total Estimated Cost excluding GST [Serial no. 20, 21, 22, 23, 24 (i),25</t>
  </si>
  <si>
    <t>Total Estimated Cost excluding GST (Serial No. 16, 17, 18, 19, 20, 21(i),22</t>
  </si>
  <si>
    <t>Total Estimated Cost excluding GST (Serial No 12,13,14,15,16(i) ,17</t>
  </si>
  <si>
    <t>Total Estimated Cost including GST (Serial No 15,16,17)</t>
  </si>
  <si>
    <t>Total Estimated Cost excluding GST (Serial No 09,10,11,12 (i),13,14</t>
  </si>
  <si>
    <t>Total Estimated Cost excluding GST (Serial No 17,18,19,20,21(i),22</t>
  </si>
  <si>
    <t>Total Estimated Cost excluding GST (Serial No 20,21,22,23,24(I),25)</t>
  </si>
  <si>
    <t>Total Estimated Cost excluding GST (Serial No 19,20,21,22,23(I),24</t>
  </si>
  <si>
    <t>Total Estimated Cost excluding GST (Serial No  19,20,21,22,23(I),24)</t>
  </si>
  <si>
    <t>Total Estimated Cost excluding GST (Serial No 12,13,14,15,16(I),17)</t>
  </si>
  <si>
    <t>Upto 100 km @ 2% on Serial no. 16</t>
  </si>
  <si>
    <t>Upto 100 km @ 2% on Serial no. 12</t>
  </si>
  <si>
    <t>Upto 100 km @ 2% on Serial no. 24</t>
  </si>
  <si>
    <t>Upto 100 km @ 2% on Serial no. 10</t>
  </si>
  <si>
    <t>Upto 100 km @ 2% on Serial no. 09</t>
  </si>
  <si>
    <t>Upto 100 km @ 2% on Serial no. 23</t>
  </si>
  <si>
    <t>Upto 100 km @ 2% on Serial no. 17</t>
  </si>
  <si>
    <t>Upto 100 km @ 2% on Serial no. 19</t>
  </si>
  <si>
    <t>34 A</t>
  </si>
  <si>
    <t>34 B</t>
  </si>
  <si>
    <t>Applicable CGST @ 9% on Serial No 36</t>
  </si>
  <si>
    <t>Applicable SGST @ 9% on Serial No 36</t>
  </si>
  <si>
    <t>Total Estimated Cost including GST (Serial No 36+37+38)</t>
  </si>
  <si>
    <t>31 A</t>
  </si>
  <si>
    <t>32 B</t>
  </si>
  <si>
    <t>COST SCHEDULE   C-7 (B-1)  A</t>
  </si>
  <si>
    <t>RELOCATION OF  25 / 63 / 100 / 200 / 315 kVA  11/0.4 kV  X-MER  S/S  USING  H- BEAM  POLE  AND  SINGLE  CORE  PVC  CABLE  [BASED  ON  COST SCHEDULE   C-7 (B-1) EXCEPT TRANSFORMER COST ]</t>
  </si>
  <si>
    <t xml:space="preserve">      </t>
  </si>
  <si>
    <t xml:space="preserve">H-BEAM 152x152 mm; 37.1 Kg /Mtr; 11.0 Mtr long i.e. 408.1 Kg/pole x 2 Nos = 816.2 Kgs  </t>
  </si>
  <si>
    <t>11 kV D.O. fuse &amp; LA mounting DC Cross arm (75x40 mm)</t>
  </si>
  <si>
    <t>Clamp for "H" Beam</t>
  </si>
  <si>
    <t>Angle 65x65x6 mm., 2740 mm. x 2 Nos. for Distribution Box</t>
  </si>
  <si>
    <t>R.S.Joist 3 Mtr. for support</t>
  </si>
  <si>
    <t>Concreting of supports @ 0.6 Cmt / pole , @ 0.2 Cmt / Stay, base padding @ 0.05 Cmt per pole &amp; @ 0.2 Cmt per R.S.Joist support (1:3:6)</t>
  </si>
  <si>
    <t>Upto 100 km @ 2% on Serial no. 28</t>
  </si>
  <si>
    <t>Total Estimated Cost including GST ( Serial No 35+36+37)</t>
  </si>
  <si>
    <t>Total Estimated Cost excluding GST (Serial no 28,29,30,31,32,33(I),34 )</t>
  </si>
  <si>
    <t>COST SCHEDULE -- C-7 (B-1) B</t>
  </si>
  <si>
    <t>RENOVATION  OF  EXISTING  DISTRIBUTION  TRANSFORMERS</t>
  </si>
  <si>
    <t>LT Distribution Box</t>
  </si>
  <si>
    <t>25 kVA (70 sq mm)</t>
  </si>
  <si>
    <t>63 kVA (70 sq mm)</t>
  </si>
  <si>
    <t>100 kVA (70 sq mm)</t>
  </si>
  <si>
    <t>100 kVA (150 sq mm)</t>
  </si>
  <si>
    <t>200 kVA (150 sq mm)</t>
  </si>
  <si>
    <t>200 kVA (300 sq mm)</t>
  </si>
  <si>
    <t>315 kVA (150 sq mm)</t>
  </si>
  <si>
    <t>315 kVA (300 sq mm)</t>
  </si>
  <si>
    <t>Earthing set (Pipe earth as per drg no. G/008) (Material + services)</t>
  </si>
  <si>
    <t>(i) GI Pipe 40 mm</t>
  </si>
  <si>
    <t>(ii) GI Wire 8 SWG</t>
  </si>
  <si>
    <t>Labour charges as per Sch. CL-7 (B-1)B</t>
  </si>
  <si>
    <t>Applicable CGST @ 9% on Row 11</t>
  </si>
  <si>
    <t>Applicable SGST @ 9% on Row 11</t>
  </si>
  <si>
    <t>COST SCHEDULE  C-7 (B-2)</t>
  </si>
  <si>
    <t>Labour Charges as per Sch CL-3</t>
  </si>
  <si>
    <t>Upto 200 kVA - Serial No. - 26,27, 28, 29,30,  32[B(i)]</t>
  </si>
  <si>
    <t>Upto 100 km @ 2% on Serial no. 05</t>
  </si>
  <si>
    <t>Total Estimated Cost excluding GST (Serial no. - 5,6,7,8,9(I),10 )</t>
  </si>
  <si>
    <t xml:space="preserve">Transportation charges of all line materials including Distribution Transformer of capacity upto 200 kVA </t>
  </si>
  <si>
    <t>(i) 25 kVA ( 4 Star )</t>
  </si>
  <si>
    <t>(ii) 63 kVA ( 4 Star )</t>
  </si>
  <si>
    <t>(iii) 100 kVA ( 4 Star )</t>
  </si>
  <si>
    <t>Incidental Charges @ 7.5% on serial no 26</t>
  </si>
  <si>
    <t>Total Estimated Cost excluding GST (Serial No 26,27,28,29,30,31(i), 32 )</t>
  </si>
  <si>
    <t>Upto 100 km @ 2% on Serial no. 26</t>
  </si>
  <si>
    <t>Total Estimated Cost excluding GST (Serial no. 26,27,28,29,30(i) 31 )</t>
  </si>
  <si>
    <t>Applicable CGST @ 9% on Serial No 32</t>
  </si>
  <si>
    <t>Applicable SGST @ 9% on Serial No 32</t>
  </si>
  <si>
    <t>Total Estimated Cost excluding GST (Serial No 21,22,23,24,25 (I),26 )</t>
  </si>
  <si>
    <t>Incidental Charges @ 7.5% on Serial no 23</t>
  </si>
  <si>
    <t>Charges payable to Railway as per actual demand note or Municipality Charges payable to Local bodies as per Demand note</t>
  </si>
  <si>
    <t>Incidental Charges @ 7.5% on Serial no 24</t>
  </si>
  <si>
    <t>Incidental Charges @ 7.5% on Serial no 06</t>
  </si>
  <si>
    <t>Upto 100 km @ 2% on Serial no. 06</t>
  </si>
  <si>
    <t>COST SCHEDULE  C-20</t>
  </si>
  <si>
    <t>SCHEDULE  FOR  CHEMICAL EARTHING OF METERING EQUIPMENT INSTALLED IN THE PREMISES OF HT CONSUMERS IN NORMAL / HARD ROCK SOIL</t>
  </si>
  <si>
    <t>G.I. Nuts &amp; Bolts 16x40 mm</t>
  </si>
  <si>
    <t>G.I. Nuts &amp; Bolts 16x65 mm</t>
  </si>
  <si>
    <t>Labour Charges as per Sch. No. CL-20</t>
  </si>
  <si>
    <t>Note:-</t>
  </si>
  <si>
    <t>Chemical Earthing consists of Galvanized Mild Steel pipe of size 2000 mm x 50 mm Outer diameter or higher size as per site conditions, filled with a highly conductive material and a GI Strip minimum 16 mm x 3 mm covering total of pipe, forming the electrode for obtaining earth resistance less than 1 ohm.</t>
  </si>
  <si>
    <t xml:space="preserve">Total Estimated Cost per 60 Mtr including GST </t>
  </si>
  <si>
    <t>Incidental Charges @ 7.5% on serial no  20</t>
  </si>
  <si>
    <t>Incidental Charges @ 7.5% on Serial no  24</t>
  </si>
  <si>
    <t>Total Estimated Cost excluding GST (Serial No 24,25,26,27,28,29(i),30 )</t>
  </si>
  <si>
    <t>Incidental Charges @ 7.5% on serial no 30</t>
  </si>
  <si>
    <t>36 A</t>
  </si>
  <si>
    <t>36 B</t>
  </si>
  <si>
    <t>Upto 200 kVA - Serial No. -</t>
  </si>
  <si>
    <t>315 kVA and above -  Serial No. -30,31,32,33,34,35 ,36 [ {A(i)}, {B(i)} ]</t>
  </si>
  <si>
    <t>Total Estimated Cost excluding GST (i) upto 200 kVA X-mer -     &amp; (ii) for 315 kVA &amp; above X-mer capacity -  Serial No. 30,31,32,33,34,35 ,36 [ {A(i)}, {B(i)} ] 37{ii}</t>
  </si>
  <si>
    <t>Applicable CGST @ 9% on Serial No 38</t>
  </si>
  <si>
    <t>Applicable SGST @ 9% on Serial No 38</t>
  </si>
  <si>
    <t>Incidental Charges @ 7.5% on serial no 16</t>
  </si>
  <si>
    <t>Note:</t>
  </si>
  <si>
    <t>All the rates are with considering price variation clause.</t>
  </si>
  <si>
    <t>Incidental Charges @ 7.5% on serial no 20</t>
  </si>
  <si>
    <t>Total Estimated Cost excluding GST (Serial No20,21,22,23, 24(i),25</t>
  </si>
  <si>
    <t>Total Estimated Cost including GST (Serial No  26+27+28)</t>
  </si>
  <si>
    <t>Note: - Schedule C-2 is to be supplemented with every 1.0 Km. 11 kV line.</t>
  </si>
  <si>
    <t>Incidental Charges @ 7.5% on serial no 12</t>
  </si>
  <si>
    <t xml:space="preserve">service in lieu of earthing coal &amp; solt etc </t>
  </si>
  <si>
    <t>Incidental Charges @ 7.5% on serial no 10</t>
  </si>
  <si>
    <t>Incidental Charges @ 7.5% on serial no 09</t>
  </si>
  <si>
    <t>Incidental Charges @ 7.5% on serial no 23</t>
  </si>
  <si>
    <t>Incidental Charges @ 7.5% on serial no 07</t>
  </si>
  <si>
    <t>Note: - (1) Schedule C-2 is to be supplemented with every 1.0 Km. 11 kV line.</t>
  </si>
  <si>
    <t xml:space="preserve">    (2) All the rates are with considering price variation clause.</t>
  </si>
  <si>
    <t>Incidental Charges @ 7.5% on  serial no 20</t>
  </si>
  <si>
    <t xml:space="preserve">  All the rates are with considering price variation clause.</t>
  </si>
  <si>
    <t>Incidental Charges @7.5% on serial no 27</t>
  </si>
  <si>
    <t>Incidental Charges @ 7.5% on serial no 28</t>
  </si>
  <si>
    <t>Incidental Charges @7.5% on serial no 05</t>
  </si>
  <si>
    <t>Note: All the rates are with considering price variation clause.</t>
  </si>
  <si>
    <t>Incidental Charges @ 7.5% on serial no 19</t>
  </si>
  <si>
    <t>Incidental Charges @ 7.5% on serial no 18</t>
  </si>
  <si>
    <t>Applicable CGST @ 9% on Serial No 24</t>
  </si>
  <si>
    <t>Applicable SGST @ 9% on Serial No 24</t>
  </si>
  <si>
    <t>Applicable CGST @ 9% on Serial No 33</t>
  </si>
  <si>
    <t>Applicable SGST @ 9% on Serial No 33</t>
  </si>
  <si>
    <t>Incidental Charges @ 7.5% on  serial no  26</t>
  </si>
  <si>
    <t>Incidental Charges @ 7.5% on serial no 21</t>
  </si>
  <si>
    <t>Upto 100 km @ 2% on Serial no. 21</t>
  </si>
  <si>
    <t>Total Estimated Cost excluding GST (Serial No 23, 24, 25, 26, 27(I),28 )</t>
  </si>
  <si>
    <t>Upto 100 km @ 2% on Serial no. 07</t>
  </si>
  <si>
    <t>Labour charges as per Sch. CL-22</t>
  </si>
  <si>
    <t>COST SCHEDULE  C-23</t>
  </si>
  <si>
    <t>Soil excavation through Manual machine</t>
  </si>
  <si>
    <t>Packet</t>
  </si>
  <si>
    <t>Particulars of Schedules</t>
  </si>
  <si>
    <t>Schedule Reference</t>
  </si>
  <si>
    <t>%tage Incr. /  Decr. in cost</t>
  </si>
  <si>
    <t xml:space="preserve">TOTAL COST </t>
  </si>
  <si>
    <t>(A)</t>
  </si>
  <si>
    <t>Per Km</t>
  </si>
  <si>
    <t xml:space="preserve">On 365 Kg 11 Mtrs long PCC poles </t>
  </si>
  <si>
    <t>(B)</t>
  </si>
  <si>
    <t>(C)</t>
  </si>
  <si>
    <t>(D)</t>
  </si>
  <si>
    <t>(E)</t>
  </si>
  <si>
    <t>(F)</t>
  </si>
  <si>
    <t>Per No.</t>
  </si>
  <si>
    <t>(G)</t>
  </si>
  <si>
    <t>(H)</t>
  </si>
  <si>
    <t>(I)</t>
  </si>
  <si>
    <t>60 Mtr</t>
  </si>
  <si>
    <t>a</t>
  </si>
  <si>
    <t>b</t>
  </si>
  <si>
    <t>(J)</t>
  </si>
  <si>
    <t>(K)</t>
  </si>
  <si>
    <t>(L)</t>
  </si>
  <si>
    <t>(M)</t>
  </si>
  <si>
    <t>(N)</t>
  </si>
  <si>
    <t>PART-III, 11 kV LINES AND  D.P.STRUCTURES</t>
  </si>
  <si>
    <t xml:space="preserve">11 kV line on 140 Kg 8.0 Mtr long PCC poles with </t>
  </si>
  <si>
    <t>Rabbit conductor</t>
  </si>
  <si>
    <t>C-1(I)</t>
  </si>
  <si>
    <t>Weasel conductor</t>
  </si>
  <si>
    <t>C-1(II)</t>
  </si>
  <si>
    <t>11 kV DP structure on 140 Kg, 8.0 Mtr long PCC poles</t>
  </si>
  <si>
    <t>C-2</t>
  </si>
  <si>
    <t>PART-IV, 11 kV LINES AND  D.P.STRUCTURES ON RAIL &amp; H-BEAM</t>
  </si>
  <si>
    <t>11 kV line on H-Beam / PCC Pole with Rabbit conductor</t>
  </si>
  <si>
    <t xml:space="preserve">On H-Beam 11 meter long  </t>
  </si>
  <si>
    <t>C-3(i)</t>
  </si>
  <si>
    <t>C-3(ii)</t>
  </si>
  <si>
    <t>Additional (Mid span) Poles for 11 kV Line on H-Beam</t>
  </si>
  <si>
    <t>C-3 (A)</t>
  </si>
  <si>
    <t xml:space="preserve">11 kV Line on A.B.Cable </t>
  </si>
  <si>
    <t>C-3 (B)</t>
  </si>
  <si>
    <t>Using H-Beam 152x152 mm, 37.1Kg/mtr 11 Mtrs long supports.</t>
  </si>
  <si>
    <t>With 11 kV  3 phase Aerial Bunched Cable 3x35+35 sqmm</t>
  </si>
  <si>
    <t>C-3 (B)[i]</t>
  </si>
  <si>
    <t>With 11 kV  3 phase Aerial Bunched Cable 3x70+70 sqmm</t>
  </si>
  <si>
    <t>C-3 (B)[ii]</t>
  </si>
  <si>
    <t>Using 200 Kg; 9.0 Mtr long PCC Pole</t>
  </si>
  <si>
    <t>C-3 (B)[iii]</t>
  </si>
  <si>
    <t>C-3 (B)[iv]</t>
  </si>
  <si>
    <t>Augmentation of 11 kV Line from Weasel to Raccoon Conductor</t>
  </si>
  <si>
    <t>C-3 (C)</t>
  </si>
  <si>
    <t>Augmentation of 11 kV Line from Weasel to Rabbit Conductor</t>
  </si>
  <si>
    <t>C-3 (D)</t>
  </si>
  <si>
    <t>11 kV Overhead XLPE Cable Line on H-Beam Pole with average span 30 Mtrs.</t>
  </si>
  <si>
    <t>C-3 (E)</t>
  </si>
  <si>
    <t xml:space="preserve">11 kV DP structure on  </t>
  </si>
  <si>
    <t>H-Beam 11 meter long</t>
  </si>
  <si>
    <t>C-4(i)</t>
  </si>
  <si>
    <t>C-4(ii)</t>
  </si>
  <si>
    <t>11 kV line on RS Joist (175X85 mm) 11.0 Meters long with</t>
  </si>
  <si>
    <t>C-5(I)</t>
  </si>
  <si>
    <t xml:space="preserve"> Weasel conductor</t>
  </si>
  <si>
    <t>C-5(II)</t>
  </si>
  <si>
    <t xml:space="preserve">11 kV DP structure on RS Joist 175X85 mm 11.0 Mtr. long </t>
  </si>
  <si>
    <t>C-6</t>
  </si>
  <si>
    <t xml:space="preserve">11 kV line on PCC pole </t>
  </si>
  <si>
    <t>Using Raccoon conductor</t>
  </si>
  <si>
    <t>C-8(I)</t>
  </si>
  <si>
    <t>Using Dog conductor</t>
  </si>
  <si>
    <t>C-8(II)</t>
  </si>
  <si>
    <t xml:space="preserve">11 kV line on H-Beam (152x152 mm) 13 meter long with </t>
  </si>
  <si>
    <t>Raccoon conductor</t>
  </si>
  <si>
    <t>C-9(I)</t>
  </si>
  <si>
    <t>Dog conductor</t>
  </si>
  <si>
    <t>C-9(II)</t>
  </si>
  <si>
    <t>Additional (Mid Span) Poles for new 11 kV Line with Raccoon Conductor</t>
  </si>
  <si>
    <t>C-9(A)</t>
  </si>
  <si>
    <t>C-12</t>
  </si>
  <si>
    <t>Using HDD Technique for Railway works on 3x240 sqmm. U/G XLPE Cable</t>
  </si>
  <si>
    <t>C-12 (i)</t>
  </si>
  <si>
    <t>Using HDD Technique for Road crossing works on 3x240 sqmm. U/G XLPE Cable</t>
  </si>
  <si>
    <t>C-12 (ii)</t>
  </si>
  <si>
    <t>Laying of 1 Km 11 kV Cable direct in ground single cable Line using open trench method</t>
  </si>
  <si>
    <t>3 Core 95 Sqmm underground cable</t>
  </si>
  <si>
    <t>C-15(I)</t>
  </si>
  <si>
    <t>3 Core 240 Sqmm  underground cable</t>
  </si>
  <si>
    <t>C-15(II)</t>
  </si>
  <si>
    <t>(O)</t>
  </si>
  <si>
    <t>D.T. Capacitors on existing DTR's (Retained &amp; shifted)</t>
  </si>
  <si>
    <t>C-16</t>
  </si>
  <si>
    <t>C-16 (i)</t>
  </si>
  <si>
    <t>C-16 (ii)</t>
  </si>
  <si>
    <t>C-16 (iii)</t>
  </si>
  <si>
    <t>C-16 (iv)</t>
  </si>
  <si>
    <t>C-16 (v)</t>
  </si>
  <si>
    <t>(P)</t>
  </si>
  <si>
    <t xml:space="preserve">11 kV MEDP Structure on H-Beam Pole </t>
  </si>
  <si>
    <t>37.1 Kg /Mtrs 11 Mtrs long H-Beam supports</t>
  </si>
  <si>
    <t>C-17 (i)</t>
  </si>
  <si>
    <t>(Q)</t>
  </si>
  <si>
    <t>New Automated 11 kV Capacitor Bank at 33/11 kV Sub-stations</t>
  </si>
  <si>
    <t xml:space="preserve">12.1 kV,1815 kVAr, 3-Phase, 50 Hz, Outdoor Type, Capacitor bank having  step as  363 Kvar + 726 Kvar+ 726  Kvar 12.1 KV. </t>
  </si>
  <si>
    <t>C-18 (i)</t>
  </si>
  <si>
    <t xml:space="preserve">12.1 kV,1089 KVAr, 3-Phase, 50 Hz, Outdoor Type, Capacitor bank having  step as 363 Kvar + 726 Kvar 12.1 KV . </t>
  </si>
  <si>
    <t>C-18 (ii)</t>
  </si>
  <si>
    <t>(R)</t>
  </si>
  <si>
    <t>Schedule for installation of compact R.M.U. 11 kV Class SF6 / VCB type (1 Incoming + 2 Breaker + 1 Outgoing)</t>
  </si>
  <si>
    <t>C-19</t>
  </si>
  <si>
    <t>(S)</t>
  </si>
  <si>
    <t>Schedule for Chemical Earthing of Metering Equipment installed in the premises of HT consumers in normal / hard rock soil.</t>
  </si>
  <si>
    <t>C-20</t>
  </si>
  <si>
    <t>(T)</t>
  </si>
  <si>
    <t>Schedule for 11 kV Capacitor Bank to be installed at 11 kV Line D.P. Structure</t>
  </si>
  <si>
    <t>C-21</t>
  </si>
  <si>
    <t>PART-V, 11/0.4 kV Transformer S/s.</t>
  </si>
  <si>
    <t>A (A-1)</t>
  </si>
  <si>
    <t>11/0.4 kV Out-door type Transformer Sub-station using 3.5 Core PVC cable.</t>
  </si>
  <si>
    <t>25 kVA on 140 Kg, 8.0 Mtr long PCC pole</t>
  </si>
  <si>
    <t>C-7(A-1)(I)</t>
  </si>
  <si>
    <t>63 kVA on 140 Kg, 8.0 Mtr long PCC pole</t>
  </si>
  <si>
    <t>C-7(A-1)(II)</t>
  </si>
  <si>
    <t>100 kVA on 175 x 85 mm, 9.0 Mtr long reinforced R.S. Joist.</t>
  </si>
  <si>
    <t>C-7(A-1)(III)</t>
  </si>
  <si>
    <t>200 kVA on 175 x 85 mm, 9.0 Mtr long reinforced R.S. Joist.</t>
  </si>
  <si>
    <t>C-7(A-1)(IV)</t>
  </si>
  <si>
    <t>(B-1)</t>
  </si>
  <si>
    <t>25 kVA on H-Beam 152x152 mm, 37.1 Kg/Mtr, 11 mtr long</t>
  </si>
  <si>
    <t>C-7(B-1)(I)</t>
  </si>
  <si>
    <t>63 kVA on  H-Beam 152x152 mm,37.1 Kg/Mtr, 11 mtr long</t>
  </si>
  <si>
    <t>C-7(B-1)(II)</t>
  </si>
  <si>
    <t>100 kVA on H-Beam 152x152 mm, 37.1 Kg/Mtr, 11mtr long</t>
  </si>
  <si>
    <t>C-7(B-1)(III)</t>
  </si>
  <si>
    <t>200 kVA on  H-Beam 152x152 mm, 37.1 Kg/Mtr, 11 mtr long</t>
  </si>
  <si>
    <t>C-7(B-1)(IV)</t>
  </si>
  <si>
    <t>(B-1) A</t>
  </si>
  <si>
    <t>Relocation of 11/0.4 kV Out-door type Transformer Sub-station using H-Beam Pole and 3.5 Core PVC Cable [Based on Cost Schedule C-7 (B-1) except X-mer Cost]</t>
  </si>
  <si>
    <t>C-7(B-1) A (I)</t>
  </si>
  <si>
    <t>63 kVA on  H-Beam 152x152 mm, 37.1 Kg/Mtr, 11 mtr long</t>
  </si>
  <si>
    <t>C-7(B-1) A (II)</t>
  </si>
  <si>
    <t>100 kVA on H-Beam 152x152 mm,37.1 Kg/Mtr, 11 mtr long</t>
  </si>
  <si>
    <t>C-7(B-1) A (III)</t>
  </si>
  <si>
    <t>200 kVA on  H-Beam 152x152 mm, 37.1 Kg/Mtr,11 mtr long</t>
  </si>
  <si>
    <t>C-7(B-1) A (IV)</t>
  </si>
  <si>
    <t>(B-1) B</t>
  </si>
  <si>
    <t>Renovation of Existing Distribution Transformer</t>
  </si>
  <si>
    <t>25 kVA Transformer</t>
  </si>
  <si>
    <t>C-7(B-1) B (I)</t>
  </si>
  <si>
    <t>63 kVA Transformer</t>
  </si>
  <si>
    <t>C-7(B-1) B (II)</t>
  </si>
  <si>
    <t>100 kVA Transformer</t>
  </si>
  <si>
    <t>C-7(B-1) B (III)</t>
  </si>
  <si>
    <t>200 kVA Transformer</t>
  </si>
  <si>
    <t>C-7(B-1) B (IV)</t>
  </si>
  <si>
    <t>315 kVA Transformer</t>
  </si>
  <si>
    <t>C-7(B-1) B (V)</t>
  </si>
  <si>
    <t>(A-2)</t>
  </si>
  <si>
    <t>11/0.4 kV Out-door type Transformer sub-station using 1 Core PVC cable.</t>
  </si>
  <si>
    <t>25 kVA on 140 Kg, 8.0 Mtr long PCC poles</t>
  </si>
  <si>
    <t>C-7(A-2)(I)</t>
  </si>
  <si>
    <t>63 kVA on 140 Kg, 8.0 Mtr long PCC poles</t>
  </si>
  <si>
    <t>C-7(A-2)(II)</t>
  </si>
  <si>
    <t>C-7(A-2)(III)</t>
  </si>
  <si>
    <t>(B-2)</t>
  </si>
  <si>
    <t>C-7(B-2)(I)</t>
  </si>
  <si>
    <t>C-7(B-2)(II)</t>
  </si>
  <si>
    <t>vii</t>
  </si>
  <si>
    <t>100 kVA on H-Beam 152x152 mm, 37.1 Kg/Mtr, 11 mtr long</t>
  </si>
  <si>
    <t>C-7(B-2)(III)</t>
  </si>
  <si>
    <t>viii</t>
  </si>
  <si>
    <t>200 kVA on H-Beam 152x152 mm, 37.1 Kg/Mtr, 11 mtr long</t>
  </si>
  <si>
    <t>C-7(B-2)(IV)</t>
  </si>
  <si>
    <t>Augmentation of 11/.4 kV S/s capacity (Assuming 25 years of life &amp; 10 years in service)</t>
  </si>
  <si>
    <t>C-10 (I)</t>
  </si>
  <si>
    <t>C-10 (II)</t>
  </si>
  <si>
    <t>C-10 (III)</t>
  </si>
  <si>
    <t>11/.4 kV Out door Sub-station (16 kVA Transformer)</t>
  </si>
  <si>
    <t>C-11</t>
  </si>
  <si>
    <t>Single pole mounted low capacity Single phase / Three phase 11/.4 kV Distribution Transformer Sub-station</t>
  </si>
  <si>
    <t>16 kVA Three phase</t>
  </si>
  <si>
    <t>C-13(III)</t>
  </si>
  <si>
    <t>Plinth mounted 11/.4 kV Outdoor Sub-station</t>
  </si>
  <si>
    <t>C-14(I)</t>
  </si>
  <si>
    <t>C-14(II)</t>
  </si>
  <si>
    <t>C-14(III)</t>
  </si>
  <si>
    <t xml:space="preserve">Transportation charges of all line materials </t>
  </si>
  <si>
    <t xml:space="preserve">service in lieu of earthing coal &amp; salt etc </t>
  </si>
  <si>
    <t>315 kVA on 175 x 85 mm, 9.0 Mtr long reinforced R.S. Joist.</t>
  </si>
  <si>
    <t>C-7(A-1)(V)</t>
  </si>
  <si>
    <t xml:space="preserve">v </t>
  </si>
  <si>
    <t>C-7(B-1)(V)</t>
  </si>
  <si>
    <t>315 kVA on  H-Beam 152x152 mm, 37.1 Kg/Mtr,11 mtr long</t>
  </si>
  <si>
    <t>C-7(B-1) A (V)</t>
  </si>
  <si>
    <t>ix</t>
  </si>
  <si>
    <t>x</t>
  </si>
  <si>
    <t>315 kVA on H-Beam 152x152 mm, 37.1 Kg/Mtr, 11 mtr long</t>
  </si>
  <si>
    <t>C-7(B-2)(V)</t>
  </si>
  <si>
    <t>C-22</t>
  </si>
  <si>
    <t>(II)</t>
  </si>
  <si>
    <t>500 KVA TRANSFORMER</t>
  </si>
  <si>
    <t>C-23</t>
  </si>
  <si>
    <t>1 KM OF 11 kV LINE ON  H-BEAM 152x152 MM  37.1 Kg /MTR. 13.0 MTR. USING COVERED CONDUCTOR MAXIMUM SPAN 75 MTR.</t>
  </si>
  <si>
    <t xml:space="preserve">H-BEAM 152x152 mm 37.1 Kg /Mtr 11.0 Mtr long i.e. 408.1 Kg/pole x 14 Nos = 5713.40 Kgs </t>
  </si>
  <si>
    <t>11KV V cross arm cleat type</t>
  </si>
  <si>
    <t>Clamp top for 33KV.cross arm.</t>
  </si>
  <si>
    <t>11KV  top clamp</t>
  </si>
  <si>
    <t>Earthing coil 8SWG GI wire 50mm dia 450m</t>
  </si>
  <si>
    <t>11KV 5KN pin insulator (polymer)</t>
  </si>
  <si>
    <t>11KV ACSR covered conductor 70sqmm</t>
  </si>
  <si>
    <t>M</t>
  </si>
  <si>
    <t>Jointing sleeve for dog conductor</t>
  </si>
  <si>
    <t>Stay set without stay wire 20mm (Painted)</t>
  </si>
  <si>
    <t>Stay wires : - 7/4,00 MM (7/8 SWG).</t>
  </si>
  <si>
    <t>Concreting of support [ 0.6 Cmt per H-Beam, 0.2 Cmt per stay, base padding @ 0.05 Cmt per pole] (1:3:6)</t>
  </si>
  <si>
    <t>Aluminium Paint.</t>
  </si>
  <si>
    <t>G.I. wires: - Barbed wire.</t>
  </si>
  <si>
    <t>Danger boards 33KV &amp; 11 KV.</t>
  </si>
  <si>
    <t>Binding wire</t>
  </si>
  <si>
    <t>M S nuts and bolts: - 16x40mm</t>
  </si>
  <si>
    <t>M S nuts and bolts: - 16x65mm</t>
  </si>
  <si>
    <t>M S nuts and bolts: - 16x140mm</t>
  </si>
  <si>
    <t>11 KV Guarding Channel 100x50mm / 1.1 mtr DPDC cross arm</t>
  </si>
  <si>
    <t>G.I. Wires 8 SWG</t>
  </si>
  <si>
    <t>Stay wires: - 7/3,05 mm (7/10 SWG)</t>
  </si>
  <si>
    <t>Stay set without stay wire 16mm Paint11KV</t>
  </si>
  <si>
    <t>Tension / anchoring Clamp with tracking protection IPC</t>
  </si>
  <si>
    <t>Applicable CGST @ 9% on Row 38</t>
  </si>
  <si>
    <t>Applicable SGST @ 9% on Row 38</t>
  </si>
  <si>
    <t>Total Estimated Cost including GST (Row 38+39+40)</t>
  </si>
  <si>
    <t>315 kVA on  H-Beam 152x152 mm, 37.1 Kg/Mtr, 11 mtr long</t>
  </si>
  <si>
    <t>Labour charges as per proposed Sch. CL-24</t>
  </si>
  <si>
    <t>Incidental Charges @ 7.5% on serial no  32</t>
  </si>
  <si>
    <t>Lt</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</si>
  <si>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</si>
  <si>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</si>
  <si>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</si>
  <si>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</si>
  <si>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</si>
  <si>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</si>
  <si>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</si>
  <si>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</si>
  <si>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</si>
  <si>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</si>
  <si>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</si>
  <si>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</si>
  <si>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</si>
  <si>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</si>
  <si>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</si>
  <si>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</si>
  <si>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</si>
  <si>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</si>
  <si>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</si>
  <si>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</si>
  <si>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</si>
  <si>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</si>
  <si>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</si>
  <si>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</si>
  <si>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</si>
  <si>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</si>
  <si>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</si>
  <si>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</si>
  <si>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</si>
  <si>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</si>
  <si>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</si>
  <si>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</si>
  <si>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</si>
  <si>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</si>
  <si>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</si>
  <si>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</si>
  <si>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</si>
  <si>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</si>
  <si>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</si>
  <si>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</si>
  <si>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service in lieu of earthing coal &amp; salt etc etc.</t>
  </si>
  <si>
    <t>service in lieu of earthing coal &amp; salt etc</t>
  </si>
  <si>
    <t>service in lieu of earthing coal &amp; salt etc.</t>
  </si>
  <si>
    <t>H</t>
  </si>
  <si>
    <t xml:space="preserve">*    </t>
  </si>
  <si>
    <t>The estimate should be prepared including spare cable when proposed feeder laying radial.</t>
  </si>
  <si>
    <t>C-24</t>
  </si>
  <si>
    <t>Total Estimated Cost including GST (serial no 11+12+13)</t>
  </si>
  <si>
    <t>11KV PVC INSULATED 25SQMM 4 CORE ARMOURE</t>
  </si>
  <si>
    <t>Use of Covered conductor, which was earlier restricted to only in last span of HT consumers remains the same; but if necessary it should be provided in line after prior approval from ED(O&amp;M) Raipur.</t>
  </si>
  <si>
    <t>NOTE:-</t>
  </si>
  <si>
    <t xml:space="preserve">Note (A) :-   </t>
  </si>
  <si>
    <t>(1) All the rates are with considering price variation clause.</t>
  </si>
  <si>
    <t>(2) Single RS Joist175x85 mm may be used in place of PCC pole for 25/63 kVA Transformer</t>
  </si>
  <si>
    <t>A Capacitor is to be installed of appropriate capacity on the transformer in case of estimate prepared for Irrigation Pump.</t>
  </si>
  <si>
    <t>C-7(A-2)(Iv)</t>
  </si>
  <si>
    <t>C-7(A-2)(V)</t>
  </si>
  <si>
    <t>SCHEDULE DELETED</t>
  </si>
  <si>
    <t xml:space="preserve">SCHEDULE  FOR  DISTRIBUTION TRANSFORMER  CHEMICAL EARTHING </t>
  </si>
  <si>
    <t xml:space="preserve">Copper Bonded Rod 17.2mm, 2Mtr long     </t>
  </si>
  <si>
    <t>COMPOUND (1 packet of 25 kg) 1 packet per earth pit</t>
  </si>
  <si>
    <t>Labour Charges as per proposed labour schedule CL-25</t>
  </si>
  <si>
    <t>Miscellaneous Items (Lugs,Washers, S/S Nut &amp; Bolts)</t>
  </si>
  <si>
    <t>Incidental Charges @ 7.5% on serial no 06</t>
  </si>
  <si>
    <t>Applicable CGST @ 9% on Serial no. 11</t>
  </si>
  <si>
    <t>Applicable SGST @ 9% on Serial no. 11</t>
  </si>
  <si>
    <t>Total Estimated Cost including GST (Row 11+12+13)</t>
  </si>
  <si>
    <t>Material cost excluding GST             (Sub Total-1/1.18)</t>
  </si>
  <si>
    <t>Total Estimated Cost excluding GST  (serial no - 06,07,08,09(i),10)</t>
  </si>
  <si>
    <t>Total Estimated Cost excluding GST (Serial No- 07,08,09,10(I),11 )</t>
  </si>
  <si>
    <t>Applicable CGST @ 9% on Serial no 12</t>
  </si>
  <si>
    <t>Applicable SGST @ 9% on Serial no 12</t>
  </si>
  <si>
    <t>Total Estimated Cost including GST Serial no 12+13+14)</t>
  </si>
  <si>
    <t>Total Estimated Cost excluding GST (Serial No  06, 07, 08, 09, 10(i), 11)</t>
  </si>
  <si>
    <t>Total Estimated Cost excluding GST (Serial No 24, 25, 26, 27(i), 28, 29)</t>
  </si>
  <si>
    <t>Total Estimated Cost including GST (Serial No 30+31+32)</t>
  </si>
  <si>
    <t>Total Estimated Cost including GST                               (Serial No 27+28+29+30)</t>
  </si>
  <si>
    <t>Total Estimated Cost including GST                  (Serial No 32+33+34)</t>
  </si>
  <si>
    <t>63 kVA  (LEVEL-1) *</t>
  </si>
  <si>
    <t>100 kVA  (LEVEL-1) *</t>
  </si>
  <si>
    <t>200 kVA  (LEVEL-1) *</t>
  </si>
  <si>
    <t xml:space="preserve">                  (2) Single RS Joist 175x85 mm may be used in place of PCC pole for 25/63 kVA Transformer</t>
  </si>
  <si>
    <t xml:space="preserve">           (C) :- A Capacitor is to be installed of appropriate capacity on the transformer in case of estimate prepared for Irrigation Pump.</t>
  </si>
  <si>
    <t xml:space="preserve">                    ISI Marked Energy Efficiency level-1 Transformer</t>
  </si>
  <si>
    <t xml:space="preserve">Total Estimated Cost including GST      (Rounded off) </t>
  </si>
  <si>
    <t>ISI Marked Energy Efficiency level-2 Transformer</t>
  </si>
  <si>
    <t xml:space="preserve">                (2) Single RS Joist 175x85 mm may be used in place of PCC pole for 25/63 kVA Transformer</t>
  </si>
  <si>
    <t xml:space="preserve">          (C) :- A Capacitor is to be installed of appropriate capacity on the transformer in case of estimate prepared for Irrigation Pump.</t>
  </si>
  <si>
    <t>Total Estimated Cost including GST (Serial No 33+34+35)</t>
  </si>
  <si>
    <t xml:space="preserve">Service in lieu of earthing coal &amp; salt etc </t>
  </si>
  <si>
    <t>Service in lieu of earthing coal &amp; salt etc.</t>
  </si>
  <si>
    <t xml:space="preserve">Total Estimated Cost including GST    (Rounded off) </t>
  </si>
  <si>
    <t xml:space="preserve">                   ISI Marked Energy Efficiency level-1 Transformer</t>
  </si>
  <si>
    <t xml:space="preserve">           (C) A Capacitor is to be installed of appropriate capacity on the transformer in case of estimate prepared for Irrigation Pump.</t>
  </si>
  <si>
    <t xml:space="preserve">                 (2) Single RS Joist 175x85 mm may be used in place of PCC pole for 25/63 kVA Transformer</t>
  </si>
  <si>
    <t xml:space="preserve">                     (2) Single RS Joist 175x85 mm may be used in place of PCC pole for 25/63 kVA Transformer</t>
  </si>
  <si>
    <t xml:space="preserve">         ISI Marked Energy Efficiency level-1 Transformer</t>
  </si>
  <si>
    <r>
      <rPr>
        <b/>
        <sz val="11"/>
        <rFont val="Arial"/>
        <family val="2"/>
      </rPr>
      <t xml:space="preserve">Note (A) :- </t>
    </r>
    <r>
      <rPr>
        <sz val="11"/>
        <rFont val="Arial"/>
        <family val="2"/>
      </rPr>
      <t xml:space="preserve">  (1) All the rates are with considering price variation clause.</t>
    </r>
  </si>
  <si>
    <r>
      <t xml:space="preserve">             </t>
    </r>
    <r>
      <rPr>
        <b/>
        <sz val="11"/>
        <rFont val="Arial"/>
        <family val="2"/>
      </rPr>
      <t xml:space="preserve">(C) </t>
    </r>
    <r>
      <rPr>
        <sz val="11"/>
        <rFont val="Arial"/>
        <family val="2"/>
      </rPr>
      <t>A Capacitor is to be installed of appropriate capacity on the transformer in case of estimate prepared for Irrigation Pump.</t>
    </r>
  </si>
  <si>
    <t>ADDITIONAL (MID SPAN) POLES  FOR NEW 11 KV LINE WITH RACCOON  CONDUCTOR</t>
  </si>
  <si>
    <t>315 kVA and above -  Serial No. -26, 27, 28,29, 30, 31A(I), 32 B(i)</t>
  </si>
  <si>
    <t>Total Estimated Cost excluding GST (i) upto 200 kVA X-mer -  Serial No. 26,27, 28, 29,30,  32[B(i), 33{i} ; &amp; (ii) for 315 kVA &amp; above X-mer capacity -  Serial No. 26,27, 28,29, 30, 31{A(i)}, 32 {B(i)}, 33{ii}.</t>
  </si>
  <si>
    <t>Upto 200 kVA - Serial No. - 26,27, 28,29, 30, 32[B(I)]</t>
  </si>
  <si>
    <t>315 kVA and above -  Serial No. - 26,27, 28,29, 30, 31 {A(i)}, 32 {B(i)}</t>
  </si>
  <si>
    <t>Total Estimated Cost excluding GST (i) upto 200 kVA X-mer -  Serial No. 26,27, 28,29, 30, 32 B(i) , 33(i) ], ; &amp; (ii) for 315 kVA &amp; above X-mer capacity -  Serial No. 26,27, 28,29, 30, 31 {A(i)}, 32{B(i)}, 33 {ii}.</t>
  </si>
  <si>
    <t>200 kVA - Serial No. -  28, 29,30, 31, 32,33, 34 [B(i)]</t>
  </si>
  <si>
    <t xml:space="preserve">H-Beam (152x152) mm 11 Mtr. Long i.e. 37.1 kg/mtr x11 mtr = 408.1 kg x 2 No = 816.2 Kgs </t>
  </si>
  <si>
    <t>Total Estimated Cost excluding GST (Serial No 18, 19, 20, 21, 22(I), 23</t>
  </si>
  <si>
    <t>Total Estimated Cost including GST (Serial No 24+25+26)</t>
  </si>
  <si>
    <t>1 KM OF 11 KV LINE ON  H-BEAM 152x152 MM  37.1 Kg /MTR. 13.0 MTR. USING RACCOON / DOG CONDUCTOR MAXIMUM SPAN 80 MTR.</t>
  </si>
  <si>
    <t xml:space="preserve">                ISI Marked Energy Efficiency level-1 Transformer</t>
  </si>
  <si>
    <t>COST PER KM OF 11 KV LINE ON AERIAL BUNCHED CABLE (ABC) OF 35 &amp; 70 SQ.MM. ON  11 MTR. LONG H - BEAM / 9.0 MTR LONG PCC POLE OF SPAN 35 MTRS.</t>
  </si>
  <si>
    <t>Incidental Charges @ 7.5% on serial no 17</t>
  </si>
  <si>
    <t>315 kVA and above -  Serial No. -  28, 29,30, 31, 32,33, 34 [ {A(i)}, {B(i)} ]</t>
  </si>
  <si>
    <t>Total Estimated Cost excluding GST (i) upto 200 kVA X-mer -  Serial No.  28, 29,30,31, 32,33, 34 [ B(i) ], 35{i} ; &amp; (ii) for 315 kVA &amp; above X-mer capacity -  Serial No. 28, 29,30, 31, 32, 33,34{A(I)},34 {B(i)} ], 35{ii}</t>
  </si>
  <si>
    <t>PART-I, 33 kV LINES AND D.P. STRUCTURES</t>
  </si>
  <si>
    <t>33 kV line on PCC Pole / H-Beam poles with Raccoon conductor.</t>
  </si>
  <si>
    <t xml:space="preserve">On 280 Kg 9.1 Mtrs long PCC poles </t>
  </si>
  <si>
    <t>A-1(i)</t>
  </si>
  <si>
    <t xml:space="preserve">On H-Beam 152 x 152 mm 37.1 Kg/ Mtr 13 Mtr long </t>
  </si>
  <si>
    <t>A-1(ii)</t>
  </si>
  <si>
    <t>A-1(iii)</t>
  </si>
  <si>
    <t>33 kV Four Pole structure on PCC / H-Beam Pole</t>
  </si>
  <si>
    <t>A-2 (A)</t>
  </si>
  <si>
    <t>A-2 (A) (i)</t>
  </si>
  <si>
    <t>H-Beam Pole</t>
  </si>
  <si>
    <t>A-2 (A) (ii)</t>
  </si>
  <si>
    <t>33 kV DP Structure on PCC Pole / H-Beam Pole</t>
  </si>
  <si>
    <t>280 Kg 9.1 Mtrs long PCC poles</t>
  </si>
  <si>
    <t>A-2 (B)(i)</t>
  </si>
  <si>
    <t>37.1 Kg /Mtrs 13 Mtrs long H-Beam supports</t>
  </si>
  <si>
    <t>A-2 (B)(ii)</t>
  </si>
  <si>
    <t>A-2 (B)(iii)</t>
  </si>
  <si>
    <t>33 kV line on PCC Pole / H-Beam Pole with Dog conductor.</t>
  </si>
  <si>
    <t xml:space="preserve">On 280 Kg, 9.1 Mtrs long PCC poles </t>
  </si>
  <si>
    <t>A-3(i)</t>
  </si>
  <si>
    <t>On H-Beam 152x152 mm, 37.1Kg/mtr 13 Mtrs long supports.</t>
  </si>
  <si>
    <t>A-3(ii)</t>
  </si>
  <si>
    <t>A-3(iii)</t>
  </si>
  <si>
    <t>Augmentation of 1 km. of 33 kV line from Raccoon to Dog conductor.</t>
  </si>
  <si>
    <t>A-3 (A)</t>
  </si>
  <si>
    <t>Additional (Mid Span) Pole for 33 kV Line</t>
  </si>
  <si>
    <t>A-3 (B)</t>
  </si>
  <si>
    <t>A-3 (B)(i)</t>
  </si>
  <si>
    <t>33 kV line on H-Beam supports suspension type with Panther Conductor (Maximum span of 50 Mtrs)</t>
  </si>
  <si>
    <t>A-4</t>
  </si>
  <si>
    <t>A-4 (i)</t>
  </si>
  <si>
    <t xml:space="preserve">33 kV DP Structure on H-Beam supports with Panther Conductor </t>
  </si>
  <si>
    <t>A-5</t>
  </si>
  <si>
    <t>A-5 (i)</t>
  </si>
  <si>
    <t xml:space="preserve">33 kV Under ground cable crossing under existing Railway track / Road for 60 Mtr long Corridor / route length of HDPE pipe under 2.5 M. deep for ground level single feeder line </t>
  </si>
  <si>
    <t>A-6</t>
  </si>
  <si>
    <t>Using HDD Technique for Railway works with 3 core U/G XLPE 400 sqmm Cable</t>
  </si>
  <si>
    <t>A-6(i)</t>
  </si>
  <si>
    <t>Using HDD Technique for Road crossing works with 3 core U/G XLPE 400 sqmm Cable</t>
  </si>
  <si>
    <t>A-6(ii)</t>
  </si>
  <si>
    <t>Last span cabling of 33 kV H.T. Connection</t>
  </si>
  <si>
    <t>Using H-Beam 152x152 mm, 37.1Kg/mtr 13 Mtrs long supports.</t>
  </si>
  <si>
    <t>A-7</t>
  </si>
  <si>
    <t>With 3x185 sq.mm AB XLPE Cable</t>
  </si>
  <si>
    <t>A-7(i)</t>
  </si>
  <si>
    <t>50 Mtr</t>
  </si>
  <si>
    <t>With 3x240 sq.mm AB XLPE Cable</t>
  </si>
  <si>
    <t>A-7(ii)</t>
  </si>
  <si>
    <t>33 kV MEDP Structure on PCC Pole / H-Beam Pole</t>
  </si>
  <si>
    <t>A-8 (i)</t>
  </si>
  <si>
    <t>A-8 (ii)</t>
  </si>
  <si>
    <t>Last span cabling of 33 kV line using Covered  Conductor of size</t>
  </si>
  <si>
    <t xml:space="preserve">70 sq.mm (207 Amp) </t>
  </si>
  <si>
    <t>A-9 (i)</t>
  </si>
  <si>
    <t>99 sq.mm (258 Amp)</t>
  </si>
  <si>
    <t>A-9 (ii)</t>
  </si>
  <si>
    <t>Schedule for 33 kV Underground Cable crossing under Railway Track / Road for 60 Mtr. Long Corridor / Route Length of HDPE Pipe, under 2.5 Mtr. Deep from Ground Level Single Feeder Line Using Open Trench Method.</t>
  </si>
  <si>
    <t xml:space="preserve">A-10 </t>
  </si>
  <si>
    <t>With 3 core U/G XLPE 240 sqmm Cable</t>
  </si>
  <si>
    <t>A-10(i)</t>
  </si>
  <si>
    <t>With 3 core U/G XLPE 400 sqmm Cable</t>
  </si>
  <si>
    <t>A-10(ii)</t>
  </si>
  <si>
    <t>Schedule for laying of 1 km. 33 kV Cable Direct in Ground Single Cable Line using Open Trench Method.</t>
  </si>
  <si>
    <t xml:space="preserve">A-11 </t>
  </si>
  <si>
    <t>A-11(i)</t>
  </si>
  <si>
    <t>A-11(ii)</t>
  </si>
  <si>
    <t>Part-II, 33/11 kV SUB-STATIONS</t>
  </si>
  <si>
    <t>New Sub-stations:</t>
  </si>
  <si>
    <t xml:space="preserve">1.6 MVA, 33/11 kV S/s expandable to 2 x 1.6 MVA with control room </t>
  </si>
  <si>
    <t>B-1(i)</t>
  </si>
  <si>
    <t xml:space="preserve">3.15 MVA, 33/11 kV S/s expandable to 2 x 3.15 MVA with control room </t>
  </si>
  <si>
    <t>B-1(ii)</t>
  </si>
  <si>
    <t xml:space="preserve">5 MVA, 33/11 kV S/s expandable to 2 x 5 MVA with control room </t>
  </si>
  <si>
    <t>B-1(iii)</t>
  </si>
  <si>
    <t>33/11 kV Power Transformer</t>
  </si>
  <si>
    <t>1.6 MVA</t>
  </si>
  <si>
    <t>B-2(i)</t>
  </si>
  <si>
    <t>3.15 MVA</t>
  </si>
  <si>
    <t>B-2(ii)</t>
  </si>
  <si>
    <t>5.0 MVA</t>
  </si>
  <si>
    <t>B-2(iii)</t>
  </si>
  <si>
    <t>Installation of additional transformer for parallel operation with one additional bay on 11 kV side</t>
  </si>
  <si>
    <t>B-3(i)</t>
  </si>
  <si>
    <t>B-3(ii)</t>
  </si>
  <si>
    <t>B-3(iii)</t>
  </si>
  <si>
    <t>11 kV Out door yard extension for additional bay with circuit breaker.</t>
  </si>
  <si>
    <t>B-4</t>
  </si>
  <si>
    <t>33 kV Out door yard extension for additional bay without circuit breaker.</t>
  </si>
  <si>
    <t>B-5</t>
  </si>
  <si>
    <t>Installation of 33 kV VCB</t>
  </si>
  <si>
    <t>B-6</t>
  </si>
  <si>
    <t>Augmentation of Power Transformer</t>
  </si>
  <si>
    <t>1.6 to 3.15 MVA</t>
  </si>
  <si>
    <t>B-8(i)</t>
  </si>
  <si>
    <t>3.15 to 5.0 MVA without 33 kV VCB</t>
  </si>
  <si>
    <t>B-8(ii)</t>
  </si>
  <si>
    <t>3.15 to 5.0 MVA with 33 kV VCB</t>
  </si>
  <si>
    <t>B-8(iii)</t>
  </si>
  <si>
    <t>Installation of 1.6 MVA 33/11 kV Sub-Station ON LINE</t>
  </si>
  <si>
    <t>B-9</t>
  </si>
  <si>
    <t>PART-VI,  L.T. LINES</t>
  </si>
  <si>
    <t>3 phase, 5 wire LT line on 140 Kg, 8.0 Mtr long PCC poles with following conductors</t>
  </si>
  <si>
    <t>4 Rabbit + 1 Squirrel</t>
  </si>
  <si>
    <t>D-1(I)</t>
  </si>
  <si>
    <t>3 Rabbit + 2 Squirrel</t>
  </si>
  <si>
    <t>D-1(II)</t>
  </si>
  <si>
    <t>4 Weasel + 1 Squirrel</t>
  </si>
  <si>
    <t>D-1(III)</t>
  </si>
  <si>
    <t>3 Weasel + 2 Squirrel</t>
  </si>
  <si>
    <t>D-1(IV)</t>
  </si>
  <si>
    <t>5 Squirrel</t>
  </si>
  <si>
    <t>D-1(V)</t>
  </si>
  <si>
    <t>3 phase, 4 wire LT line on 140 Kg, 8.0 Mtr long PCC poles with following conductors</t>
  </si>
  <si>
    <t>3 Rabbit + 1 Squirrel</t>
  </si>
  <si>
    <t>D-2(I)</t>
  </si>
  <si>
    <t>3 Weasel + 1 Squirrel</t>
  </si>
  <si>
    <t>D-2(II)</t>
  </si>
  <si>
    <t>4 Squirrel</t>
  </si>
  <si>
    <t>D-2(III)</t>
  </si>
  <si>
    <t>1 phase, 3 wire LT line on 140 Kg, 8.0 Mtr long PCC poles with following conductors</t>
  </si>
  <si>
    <t>1 Rabbit + 1 Weasel + 1 Squirrel</t>
  </si>
  <si>
    <t>D-3(I)</t>
  </si>
  <si>
    <t>2 Weasel + 1 Squirrel</t>
  </si>
  <si>
    <t>D-3(II)</t>
  </si>
  <si>
    <t>3 Squirrel</t>
  </si>
  <si>
    <t>D-3(III)</t>
  </si>
  <si>
    <t>3 Phase, 5 Wire LT line on 125 x 70 mm, 9.3 Mtrs long R.S. Joist with 3 Rabbit &amp; 2 Weasel conductors (Span upto 45 Meters)</t>
  </si>
  <si>
    <t>D-4(I)</t>
  </si>
  <si>
    <t>3 Phase, 5 Wire LT line on 175 x 85 mm, 9.3 Mtrs long R.S. Joist with 3 Raccoon &amp; 2 Weasel conductors (Span upto 65 Meters)</t>
  </si>
  <si>
    <t>D-4(II)</t>
  </si>
  <si>
    <t>1 Phase, 3 Wire LT line on 9.3 Mtrs long 125x70 mm R.S. Joist with following conductors</t>
  </si>
  <si>
    <t>D-5(I)</t>
  </si>
  <si>
    <t>D-5(II)</t>
  </si>
  <si>
    <t>D-5(III)</t>
  </si>
  <si>
    <t>3 phase  line on 140 Kg, 8.0 Mtr long PCC poles with following XLPE Cable</t>
  </si>
  <si>
    <t>Using 1100 Volt grade AB Cable 3x25+1x16+1x25</t>
  </si>
  <si>
    <t>D-6 [1] (ii)</t>
  </si>
  <si>
    <t>3 phase line on RS Joist 175x85 mm ,19.495 Kg/Mtr, 9.3 Mtr long poles with following XLPE Cable</t>
  </si>
  <si>
    <t>3 phase line on H-Beam 152x152 mm, 37.1 Kg/Mtr, 9.0 Mtr long poles with following XLPE Cable</t>
  </si>
  <si>
    <t>(H )</t>
  </si>
  <si>
    <t>Using 1100 Volt grade AB Cable 3x70+1x16+1x50</t>
  </si>
  <si>
    <t>D-6 [2] (i)</t>
  </si>
  <si>
    <t>3 phase line on RS Joist 175x85 mm, 19.495 Kg/Mtr, 9.3 Mtr long poles with following XLPE Cable</t>
  </si>
  <si>
    <t>D-6 [2] (ii)</t>
  </si>
  <si>
    <t>D-6 [2] (iii)</t>
  </si>
  <si>
    <t>1 phase 3 Wire line on 140 kg 8.0 Mtr.long PCC poles with 1100 V grade AB XLPE Cable 1x25+1x16+1x25 sq.mm.</t>
  </si>
  <si>
    <t xml:space="preserve">D-6 [3] </t>
  </si>
  <si>
    <t>3 phase 4 Wire line on 140 kg 8.0 Mtr.long PCC poles with 1100 V grade AB XLPE Cable 3x16+1x25 sq.mm.</t>
  </si>
  <si>
    <t xml:space="preserve">D-6 [4] </t>
  </si>
  <si>
    <t>Additional pole of R.S. Joist (125x70) mm (Mid span) for L.T.Line with A.B.Cable.</t>
  </si>
  <si>
    <t>D-6(B)</t>
  </si>
  <si>
    <t>HVDS system of 200 kVA parent DTR taking 4 KM LT to be converted</t>
  </si>
  <si>
    <t>D-7</t>
  </si>
  <si>
    <t>4 Km</t>
  </si>
  <si>
    <t>HVDS system of 100 kVA parent DTR taking 3 KM LT to be converted</t>
  </si>
  <si>
    <t>D-8</t>
  </si>
  <si>
    <t>3Km</t>
  </si>
  <si>
    <t>HVDS system of 63 kVA parent DTR taking 2 KM LT to be converted</t>
  </si>
  <si>
    <t>D-9</t>
  </si>
  <si>
    <t>2Km</t>
  </si>
  <si>
    <t>Conversion of 1 Km LT line into 11 kV line</t>
  </si>
  <si>
    <t>D-10</t>
  </si>
  <si>
    <t>LT line conversion using Rabbit conductor maximum span of 45 mtrs</t>
  </si>
  <si>
    <t>1 phase 2 wire to 1 phase 3 wire conversion</t>
  </si>
  <si>
    <t>D-11(I)</t>
  </si>
  <si>
    <t>1 phase 2 wire to 3 phase 4 wire conversion</t>
  </si>
  <si>
    <t>D-11(II)</t>
  </si>
  <si>
    <t>1 phase 3 wire to 3 phase 4 wire conversion</t>
  </si>
  <si>
    <t>D-11(III)</t>
  </si>
  <si>
    <t>1 phase 3 wire to 3 phase 5 wire conversion</t>
  </si>
  <si>
    <t>D-11(IV)</t>
  </si>
  <si>
    <t>Conversion of 1 Km 1 Phase 3 wire LT line into 11 kV line</t>
  </si>
  <si>
    <t>D-12</t>
  </si>
  <si>
    <t>Conversion of 1 Km 3 Phase 5 wire LT line into 11 kV line</t>
  </si>
  <si>
    <t>D-13</t>
  </si>
  <si>
    <t>Distribution Box on existing LT Lines for Service Connections.</t>
  </si>
  <si>
    <t>Single phase Distn. Box for 09 Connections</t>
  </si>
  <si>
    <t>D-14 (i)</t>
  </si>
  <si>
    <t>Three phase Distn. Box for 05 Connections</t>
  </si>
  <si>
    <t>D-14 (ii)</t>
  </si>
  <si>
    <t>PVC 4 core 3 phase 16 sq.mm. armoured service cable</t>
  </si>
  <si>
    <t>D-14 (iii)</t>
  </si>
  <si>
    <t>D-14 (iv)</t>
  </si>
  <si>
    <t>D-14 (v)</t>
  </si>
  <si>
    <t>Universal distribution connector (1 No. per pole)</t>
  </si>
  <si>
    <t>D-14 (vi)</t>
  </si>
  <si>
    <t>D-14 (vii)</t>
  </si>
  <si>
    <r>
      <t xml:space="preserve">3 </t>
    </r>
    <r>
      <rPr>
        <b/>
        <sz val="12"/>
        <color theme="1"/>
        <rFont val="Calibri"/>
        <family val="2"/>
      </rPr>
      <t>Ø 5 W LT line on PCC 8 mtr with AB XLPE cable</t>
    </r>
  </si>
  <si>
    <t>Using 1100 V grade AB Cable 3x50 + 1x35 + 1x16 sqmm.</t>
  </si>
  <si>
    <t>D-15(i)</t>
  </si>
  <si>
    <t>…</t>
  </si>
  <si>
    <t>Using 1100 V grade AB Cable 3x35 + 1x25 + 1x16 sqmm.</t>
  </si>
  <si>
    <t>D-15 (ii)</t>
  </si>
  <si>
    <t>Using 1100 V grade AB Cable 3x95 + 1x70 + 1x16 sqmm.</t>
  </si>
  <si>
    <t>D-15 (iii)</t>
  </si>
  <si>
    <t>Using 1100 V grade AB Cable 3x120 + 1x95 + 1x16 sqmm.</t>
  </si>
  <si>
    <t>D-15 (iv)</t>
  </si>
  <si>
    <t>(U)</t>
  </si>
  <si>
    <r>
      <t xml:space="preserve">3 </t>
    </r>
    <r>
      <rPr>
        <b/>
        <sz val="12"/>
        <color theme="1"/>
        <rFont val="Calibri"/>
        <family val="2"/>
      </rPr>
      <t>Ø 5 W LT line using AB XLPE cable( by replacement of existing bare conductor) based on cost schedule D-6</t>
    </r>
  </si>
  <si>
    <t>D-16 (i)</t>
  </si>
  <si>
    <t>D-16 (ii)</t>
  </si>
  <si>
    <t>Using 1100 V grade AB Cable 3x70 + 1x16 + 1x50 sqmm.</t>
  </si>
  <si>
    <t>D-16 (iii)</t>
  </si>
  <si>
    <t>D-16 (iv)</t>
  </si>
  <si>
    <t>(V)</t>
  </si>
  <si>
    <r>
      <t xml:space="preserve">3 </t>
    </r>
    <r>
      <rPr>
        <b/>
        <sz val="12"/>
        <color theme="1"/>
        <rFont val="Calibri"/>
        <family val="2"/>
      </rPr>
      <t xml:space="preserve">Ø 5 W LT line using AB XLPE cable( by replacement of existing bare conductor) </t>
    </r>
  </si>
  <si>
    <t>Using 1100 V grade AB Cable 3x25 + 1x16 + 1x25 sqmm.</t>
  </si>
  <si>
    <t>D-17 (i)</t>
  </si>
  <si>
    <t>Using 1100 V grade AB Cable 3x16 + 1x25 + 1x16 sqmm.</t>
  </si>
  <si>
    <t>D-17 (ii)</t>
  </si>
  <si>
    <t>(W)</t>
  </si>
  <si>
    <t>LT underground line using 300 sq mm, 4 core PVC insulated armoured cable</t>
  </si>
  <si>
    <t>Using 1100 V grade 4 Core 300 sq.mm.  XLPE Cable , 250 mm OD HDPE pipe</t>
  </si>
  <si>
    <t>D-18(i)</t>
  </si>
  <si>
    <t>on RCC cable Trench  (ID 600x600 )</t>
  </si>
  <si>
    <t>D-18(ii)</t>
  </si>
  <si>
    <t>on RCC cable Trench  (ID 300x450 )</t>
  </si>
  <si>
    <t>D-18(iii)</t>
  </si>
  <si>
    <t>PART-VII,  METERING</t>
  </si>
  <si>
    <t>Metering of 11/0.4 kV Distribution X'mer</t>
  </si>
  <si>
    <t>E-1(I)</t>
  </si>
  <si>
    <t>E-1(II)</t>
  </si>
  <si>
    <t>E-1(III)</t>
  </si>
  <si>
    <t>E-1(IV)</t>
  </si>
  <si>
    <t>Meter modernisation- Replacing the existing meters with electronic meters which are highly capable of improving billing efficiency.</t>
  </si>
  <si>
    <t>Cost of meter replacement of single phase consumer along with shifting of meter outside the premises.</t>
  </si>
  <si>
    <t>E-2</t>
  </si>
  <si>
    <t>With Armoured service cable</t>
  </si>
  <si>
    <t>E-2(i)</t>
  </si>
  <si>
    <t>With Unarmoured service cable</t>
  </si>
  <si>
    <t>E-2(ii)</t>
  </si>
  <si>
    <t>Cost of meter replacement of three phase consumer along with shifting of meter outside the premises.</t>
  </si>
  <si>
    <t>E-3</t>
  </si>
  <si>
    <t>E-3(i)</t>
  </si>
  <si>
    <t>E-3(ii)</t>
  </si>
  <si>
    <t>Cost of meter replacement of three phase consumer CT Operated meter along with shifting of meter outside the premises.</t>
  </si>
  <si>
    <t>E-4</t>
  </si>
  <si>
    <t>Meter shifting of Single phase consumer to outside of premises with New Service Cable.</t>
  </si>
  <si>
    <t>E-5</t>
  </si>
  <si>
    <t>E-5(i)</t>
  </si>
  <si>
    <t>E-5(ii)</t>
  </si>
  <si>
    <t>Meter shifting of Three phase consumer to outside of premises with New Service Cable.</t>
  </si>
  <si>
    <t>E-6</t>
  </si>
  <si>
    <t>E-6(i)</t>
  </si>
  <si>
    <t>E-6(ii)</t>
  </si>
  <si>
    <t>TOTAL</t>
  </si>
  <si>
    <t>HIKE</t>
  </si>
  <si>
    <t>D-6 [1] (i)</t>
  </si>
  <si>
    <t>D-6 [1] (iii)</t>
  </si>
  <si>
    <t>SCHEDULE  FOR  33/11 SUB-STATION  CHEMICAL EARTHING (Soil excavation through Manual machine)</t>
  </si>
  <si>
    <t>B-10(i)</t>
  </si>
  <si>
    <t>SCHEDULE  FOR  33/11 SUB-STATION  CHEMICAL EARTHING (Soil excavation through Boring Machine)</t>
  </si>
  <si>
    <t>B-10(ii)</t>
  </si>
  <si>
    <t>Upto 100 km @ 2% on Serial no. 32</t>
  </si>
  <si>
    <t>Total Estimated Cost excluding GST    (serial no  32,33,34,35,36(i),37</t>
  </si>
  <si>
    <t>Total Estimated Cost including GST (Serial No 38+39+40)</t>
  </si>
  <si>
    <t>11 kV DO fuse &amp; LA mounting DC cross arm        (75 x 40 mm)</t>
  </si>
  <si>
    <t>Upto 100 km @ 2% on Serial No. - 26</t>
  </si>
  <si>
    <t>11 KV XLPE 240 sqmm 3 core UG Cable</t>
  </si>
  <si>
    <t>Upto 100 km @ 2% serial no 28</t>
  </si>
  <si>
    <t>Upto 100 km @ 2% serial no 18</t>
  </si>
  <si>
    <t>(ii) 175x85 mm 11.0 Mtr long R.S. Joist @19.495 Kg/mtr x 11 mtr = 214.445 kg/pole x 2 No = 428.89 Kgs</t>
  </si>
  <si>
    <t>11/0.4 kV OUT DOOR SUB-STATION (USING PCC POLE FOR  25/63 kVA TRANSFORMER &amp; DOUBLE WELDED  RS JOIST 175x85 mm FOR 100/200/315 kVA TRANSFORMER AND SINGLE  CORE CABLE) [SCHEDULE E-1 AND SCHEDULE C-23 MUST BE ADDED WITH SCHEDULE C-7(A-2)]</t>
  </si>
  <si>
    <t>11/0.4 kV OUT DOOR SUB-STATION (USING H-BEAM POLE FOR  25 / 63 / 100 / 200 / 315 kVA TRANSFORMER AND SINGLE CORE PVC CABLE) C</t>
  </si>
  <si>
    <t>(D) :- Chemical earthing may be implemented where conventional earthing is found in-appropriate/inactive and proper earthing value is not achieved.</t>
  </si>
  <si>
    <r>
      <rPr>
        <b/>
        <sz val="12"/>
        <rFont val="Arial"/>
        <family val="2"/>
      </rPr>
      <t>Note (C) :-</t>
    </r>
    <r>
      <rPr>
        <sz val="12"/>
        <rFont val="Arial"/>
        <family val="2"/>
      </rPr>
      <t xml:space="preserve"> Chemical earthing may be implemented where conventional earthing is found in-appropriate/inactive and proper earthing value is not achieved.</t>
    </r>
  </si>
  <si>
    <t>11/0.4 kV OUT DOOR SUB-STATION (USING PCC POLE FOR 25/63 kVA TRANSFORMER &amp; R.S. JOIST 175x85 mm  FOR 100/200/315 kVA TRANSFORMER AND SINGLE CORE PVC INSULATED CABLE) [SCHEDULE E-1 MUST BE ADDED WITH SCHEDULE C-7(A-1)]</t>
  </si>
  <si>
    <t>11/0.4 kV OUT DOOR SUB-STATION (USING H-BEAM POLE FOR 25 / 63 / 100 / 200 / 315 kVA TRANSFORMER AND SINGLE CORE CABLE) [SCHEDULE E-1 MUST BE ADDED WITH SCHEDULE C-7(B-2)]</t>
  </si>
  <si>
    <r>
      <rPr>
        <b/>
        <sz val="11"/>
        <rFont val="Arial"/>
        <family val="2"/>
      </rPr>
      <t>Note (C) :-</t>
    </r>
    <r>
      <rPr>
        <sz val="11"/>
        <rFont val="Arial"/>
        <family val="2"/>
      </rPr>
      <t xml:space="preserve"> Chemical earthing may be implemented where conventional earthing is found in-appropriate/inactive and proper earthing value is not achieved.</t>
    </r>
  </si>
  <si>
    <t>Note (D) :- Chemical earthing may be implemented where conventional earthing is found in-appropriate/inactive and proper earthing value is not achieved.</t>
  </si>
  <si>
    <r>
      <rPr>
        <b/>
        <sz val="11"/>
        <rFont val="Arial"/>
        <family val="2"/>
      </rPr>
      <t>Note (D)</t>
    </r>
    <r>
      <rPr>
        <sz val="11"/>
        <rFont val="Arial"/>
        <family val="2"/>
      </rPr>
      <t xml:space="preserve"> :- Chemical earthing may be implemented where conventional earthing is found in-appropriate/inactive and proper earthing value is not achieved.</t>
    </r>
  </si>
  <si>
    <t>SINGLE  POLE  MOUNTED  LOW  CAPACITY  THREE  PHASE  11/0.4  kV  DISTRIBUTION  TRANSFORMER SUB-STATION [SCHEDULE E-1 MUST BE ADDED WITH THIS SCHEDULE]</t>
  </si>
  <si>
    <t>PLINTH MOUNTED 11/0.4 kV OUTDOOR SUB-STATION [SCHEDULE E-1  MUST BE ADDED WITH SCHEDULE C-14]</t>
  </si>
  <si>
    <t xml:space="preserve">(II) Stay Wire 7/10 SWG @ 7.7 Kg/Stay </t>
  </si>
  <si>
    <t>Stay wire 7/10 SWG 7.7 kg/stay</t>
  </si>
  <si>
    <t>Note (E) :- Chemical earthing may be implemented at rockey area  where proper earthing value is not achieved.</t>
  </si>
  <si>
    <t>(II) Stay Wire 7/10 SWG @ 7.7 Kg per stay</t>
  </si>
  <si>
    <t xml:space="preserve">(ii) Stay Wire 7/10 SWG @ 7.7 Kg/Stay </t>
  </si>
  <si>
    <t>(ii) Stay Wire 7/10 SWG @ 7.7 Kg per stay</t>
  </si>
  <si>
    <t>(II) Stay Wire 7/8 SWG @ 7.7 Kg per stay</t>
  </si>
  <si>
    <t>(ii) Stay Wire 7/10 SWG @ 5.5 Kg per stay for 8mtr PCC pole &amp; 7.7 Kg per stay for 11 Mtr. Pole</t>
  </si>
  <si>
    <t xml:space="preserve">(ii) Stay wire 7/10 SWG @ 6 Kg per stay </t>
  </si>
  <si>
    <t>Stay wire 7/10 SWG 7.7 kg/stay for 11 Mtr pole and 6 Kg/stay for 9 Mtr pole</t>
  </si>
  <si>
    <t>(ii) Stay Wire 7/8 SWG @ 8.5 Kg per stay</t>
  </si>
  <si>
    <t>(ii) Stay wire 7/10 SWG (7.7 Kg each for 11 Mtr pole and 8.5 Kg each for 13 Mtr pole)</t>
  </si>
  <si>
    <t>Stay clamp for PCC Pole</t>
  </si>
  <si>
    <t>Total Estimated Cost excluding GST (Serial No 26, 27, 28, 29, 30, 31(i), 32)</t>
  </si>
  <si>
    <t>Overhead Charges @ 12.5% [Market Fluctuation, Contractor's profit etc.] on Serial no. - 20,21, 22, 23, 24 (i)</t>
  </si>
  <si>
    <t>Overhead Charges @ 12.5% [Market Fluctuation,Contractor's profit etc.] on Serial no. - 16,17,18,19,20,21 (i)</t>
  </si>
  <si>
    <t>Overhead Charges @ 12.5% [Market Fluctuation, Contractor's profit etc.] on Serial no. - 20,21,22,23, 24(i)</t>
  </si>
  <si>
    <t>Overhead Charges @ 12.5% [Market Fluctuation, Contractor's profit etc.] on Serial no. -12,13,14,15,16(i)</t>
  </si>
  <si>
    <t>Overhead Charges @ 12.5% [Market Fluctuation, Contractor's profit etc.] on Serial no. - 10,11,12,13(I)</t>
  </si>
  <si>
    <t>Overhead Charges @ 12.5% [Market Fluctuation, Contractor's profit etc.] on Serial no. -0 9,10,11,12 (i),13</t>
  </si>
  <si>
    <t>Overhead Charges @ 12.5% [Market Fluctuation, Contractor's profit etc.] on Serial no. -17,18,19,20,21(i)</t>
  </si>
  <si>
    <t>Overhead Charges @ 12.5% [Market Fluctuation, Contractor's profit etc.] on Serial no. - 20,21,22,23,24(I)</t>
  </si>
  <si>
    <t xml:space="preserve">Overhead Charges @ 12.5% [Market Fluctuation,Contractor's profit etc.] for X-mer capacity upto -- </t>
  </si>
  <si>
    <t xml:space="preserve">Overhead Charges @ 12.5% [Market Fluctuation, Contractor's profit etc.] for X-mer capacity upto -- </t>
  </si>
  <si>
    <t xml:space="preserve">Overhead Charges @ 12.5% [Market Fluctuation,  Contractor's profit etc.] for X-mer capacity upto -- </t>
  </si>
  <si>
    <t>Overhead Charges @ 12.5% [Market Fluctuation, Contractor's profit etc.] on Serial no. - 28,29,30,31,32,33(I)</t>
  </si>
  <si>
    <t>Overhead Charges @ 12.5% [Market Fluctuation, Contractor's profit etc.] on Serial no. - 5,6,7,8,9(I)</t>
  </si>
  <si>
    <t>Overhead Charges @ 12.5% [Market Fluctuation,Contractor's profit etc.] on Serial no. - 19,20,21,22,23(I)</t>
  </si>
  <si>
    <t>Overhead Charges @ 12.5% [Market Fluctuation, Contractor's profit etc.] on Serial no. - 18,19,20,21,22(I)</t>
  </si>
  <si>
    <t>Overhead Charges @ 12.5% [Market Fluctuation, Contractor's profit etc.] on Serial no. - 26, 27, 28, 29, 30, 31(i)</t>
  </si>
  <si>
    <t>Overhead Charges @ 12.5% [Market Fluctuation, Contractor's profit etc.] on Serial no. - 26,27,28,29,30(i)</t>
  </si>
  <si>
    <t>Overhead Charges @ 12.5% [Market Fluctuation,Contractor's profit etc.] on Serial no. - 21,22,23,24,25 (I)</t>
  </si>
  <si>
    <t>Overhead Charges @ 12.5% [Market Fluctuation, Contractor's profit etc.] on Serial no. - 23,24,25,26,27(i)</t>
  </si>
  <si>
    <t>Overhead Charges @ 12.5% [Market Fluctuation, Contractor's profit etc.] on Serial No - 24,25,26,27(i),28</t>
  </si>
  <si>
    <t>Overhead Charges @ 12.5% [Market Fluctuation,Contractor's profit etc.] on Serial No - 06,07,08,09,10(i)</t>
  </si>
  <si>
    <t>Overhead Charges @ 12.5% [Market Fluctuation,Contractor's profit etc.] on Serial No -07,08,09,10(I)</t>
  </si>
  <si>
    <t>Overhead Charges @ 12.5% [Market Fluctuation, Contractor's profit etc.] on Serial No 24,25,26,27,28,29(i)</t>
  </si>
  <si>
    <t>Overhead Charges @ 12.5% [Market Fluctuation,Contractor's profit etc.] on Serial no. -06,07,08,09(i)</t>
  </si>
  <si>
    <t>Overhead Charges @ 12.5% [Market Fluctuation,Contractor's profit etc.] serial no - 32,33,34,35,36(i)</t>
  </si>
  <si>
    <t>(E) :- Chemical earthing may be implemented at rocky area  where proper earthing value is not achieved.</t>
  </si>
  <si>
    <r>
      <rPr>
        <b/>
        <sz val="12"/>
        <rFont val="Arial"/>
        <family val="2"/>
      </rPr>
      <t>Note (D) :-</t>
    </r>
    <r>
      <rPr>
        <sz val="12"/>
        <rFont val="Arial"/>
        <family val="2"/>
      </rPr>
      <t xml:space="preserve"> Chemical earthing may be implemented at rocky area  where proper earthing value is not achieved.</t>
    </r>
  </si>
  <si>
    <t>Note (E) :- Chemical earthing may be implemented at rocky area  where proper earthing value is not achieved.</t>
  </si>
  <si>
    <r>
      <rPr>
        <b/>
        <sz val="11"/>
        <rFont val="Arial"/>
        <family val="2"/>
      </rPr>
      <t>Note (D) :-</t>
    </r>
    <r>
      <rPr>
        <sz val="11"/>
        <rFont val="Arial"/>
        <family val="2"/>
      </rPr>
      <t xml:space="preserve"> Chemical earthing may be implemented at rocky area  where proper earthing value is not achieved.</t>
    </r>
  </si>
  <si>
    <r>
      <rPr>
        <b/>
        <sz val="11"/>
        <rFont val="Arial"/>
        <family val="2"/>
      </rPr>
      <t>Note (E) :-</t>
    </r>
    <r>
      <rPr>
        <sz val="11"/>
        <rFont val="Arial"/>
        <family val="2"/>
      </rPr>
      <t xml:space="preserve"> Chemical earthing may be implemented at rocky area  where proper earthing value is not achieved.</t>
    </r>
  </si>
  <si>
    <t>2025-26</t>
  </si>
  <si>
    <t>Rate excluding GST</t>
  </si>
  <si>
    <t>RATE OF STOCK MATERIALS IN SoR OF 2025-26</t>
  </si>
  <si>
    <t>Unit rate for 2025-26</t>
  </si>
  <si>
    <t>Rate are inclusive of all T&amp;P and labour charges</t>
  </si>
  <si>
    <t>INSULATING PIERCING CONNECTOR AB CABLE</t>
  </si>
  <si>
    <t>INSULATING PIERCING CONNECTOR FOR AB CABLE</t>
  </si>
  <si>
    <t>JOB REPLACED</t>
  </si>
  <si>
    <t>THIS JOB NOT TO BE USED FROM YEAR 2023-24</t>
  </si>
  <si>
    <t xml:space="preserve"> RATE  EXCLUDING G.S.T.</t>
  </si>
  <si>
    <t>Through Bolt - 12 mm</t>
  </si>
  <si>
    <t>D.C. Cross arm 3.8 Mtr Channel 100 x 50 mm.</t>
  </si>
  <si>
    <t>Side Cross Arm for 11 kV 75x40 mm channel</t>
  </si>
  <si>
    <t xml:space="preserve">ITEM DELETED </t>
  </si>
  <si>
    <t>Round Shape RCC Base Plate(with 6mm MS Bar)</t>
  </si>
  <si>
    <t>Square Shape RCC Base Plate(with 6mm MS Bar)</t>
  </si>
  <si>
    <t>[On the basis of rates given by SE(Gen.-I) O/o ED (O&amp;M)]</t>
  </si>
  <si>
    <t>[On the basis of rates given by ACE(S&amp;P) O/o ED (S&amp;P)]</t>
  </si>
  <si>
    <t>NAME CHANGED</t>
  </si>
  <si>
    <r>
      <t xml:space="preserve">(3)As per instruction given by Hon'ble High court of Chhattisgarh on dt 03.10.2024 and instruction conveyed by Under Secretary Forest and Climate change Department,GoCG Raipur letter no 2638 date 12.07.24,all the electric lines in the forest areas of C.G must be kept at minimun 20 ft.clearance from ground to lowest conductor .Accordingly, Length of support must be minimum 9 mtr for forest areas.Therefore" </t>
    </r>
    <r>
      <rPr>
        <b/>
        <sz val="10"/>
        <rFont val="Arial"/>
        <family val="2"/>
      </rPr>
      <t>140 Kg  8 mtr long  and 200 Kg  8.0 Mtr Long PCC supports should not be used in Forest Areas."</t>
    </r>
  </si>
  <si>
    <t>(2) As per requirement 315 kVA Transformer may be used against 200 kVA schedule</t>
  </si>
  <si>
    <t>(D) A round shape RCC Base Plate (with 6 mm MS Bar) is used for reference in this schedule. As an alternative, an RCC square shape (with 6 mm MS Bar) can also be considered by officers as per requirement and availability.</t>
  </si>
  <si>
    <t>New item introduced</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</si>
  <si>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</si>
  <si>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</si>
  <si>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ITEM DELETED NOT TO BE USED</t>
  </si>
  <si>
    <t>G.l. Pipe 150 mm OD (Class B as per railway)</t>
  </si>
  <si>
    <t>NEW ITEM INTRODUCED</t>
  </si>
  <si>
    <t>HDPE pipe of size 160 mm OD/140 mm ID PN 10 PE 100 HDR</t>
  </si>
  <si>
    <t>Note :- (B)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</si>
  <si>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Fluctuation,Contractor's profit etc.] on Serial no.-26,27,28,29, 30 ,31 (I)</t>
  </si>
  <si>
    <t>Total Estimated Cost excluding GST (Serial No 10, 11, 12, 13(i),14 )</t>
  </si>
  <si>
    <t>(3) As per instruction given by Hon'ble High court of Chhattisgarh on dt 03.10.2024 and instruction conveyed by Under Secretary Forest and Climate change Department,GoCG Raipur letter no 2638 date 12.07.24,all the electric lines in the forest areas of C.G must be kept at minimun 20 ft.clearance from ground to lowest conductor .Accordingly, Length of support must be minimum 9 mtr for forest areas.Therefore" 140 Kg  8 mtr long  and 200 Kg  8.0 Mtr Long PCC supports should not be used in Forest Areas."</t>
  </si>
  <si>
    <t>Note :- (B)Transportation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</si>
  <si>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Contractor's profit etc.] on Serial no. - 23, 24, 25, 26, 27, 28(i) )</t>
  </si>
  <si>
    <t>Total Estimated Cost excluding GST (Serial No 23, 24, 25, 26, 27, 28(i),29</t>
  </si>
  <si>
    <t>Total Estimated Cost excluding GST (Serial No 16,17,18,19,20(i),21)</t>
  </si>
  <si>
    <t>Overhead Charges @ 12.5% [Market Fluctuation, Contractor's profit etc.] on Serial no. - 16,17,18,19,20(i)</t>
  </si>
  <si>
    <t>Note :- (B)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</si>
  <si>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Contractor's profit etc.] on Serial no. - 19,20,21,22,23(i)</t>
  </si>
  <si>
    <t>Overhead Charges @ 12.5% [Market Fluctuation, Contractor's profit etc.] on Serial no. - 12,13,14,15,16(i)</t>
  </si>
  <si>
    <r>
      <rPr>
        <b/>
        <sz val="11"/>
        <rFont val="Arial"/>
        <family val="2"/>
      </rPr>
      <t xml:space="preserve">Note :- (B) </t>
    </r>
    <r>
      <rPr>
        <sz val="11"/>
        <rFont val="Arial"/>
        <family val="2"/>
      </rPr>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r>
  </si>
  <si>
    <t>Overhead Charges @ 12.5% [Market Fluctuation, Contractor's profit etc.] on Serial no. - 28, 29, 30, 31, 32 ,33,34(i)</t>
  </si>
  <si>
    <t>Total Estimated Cost excluding GST (Serial No 28, 29, 30, 31, 32 ,33, 34(i),35</t>
  </si>
  <si>
    <t>Total Estimated Cost including GST               (Serial No 36+37+38)</t>
  </si>
  <si>
    <t>Note :-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</si>
  <si>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</si>
  <si>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</si>
  <si>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</si>
  <si>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M S CHANNEL 100x50 MM </t>
  </si>
  <si>
    <t>Labour Charges for excavation of cable trench beyond the length of G.I. Pipe upto DP Structure &amp; chamber</t>
  </si>
  <si>
    <t>The way leave charges/power block charges/other charges payable  for obtaining  railway permission shall be made as per actuals i.e. based on the demand note / payment received for the same.</t>
  </si>
  <si>
    <t>Power block charges (take as per requirment of railway-if applicable)</t>
  </si>
  <si>
    <t>COMPARATIVE STATEMENT OF RATES FROM YEAR  2024-25 to 2025-26</t>
  </si>
  <si>
    <t>COST SCHEDULE C-24</t>
  </si>
  <si>
    <t xml:space="preserve">Jointing arrangement of HDPE Pipe </t>
  </si>
  <si>
    <r>
      <t xml:space="preserve">SCHEDULE FOR 11 kV UNDERGROUND CABLE CROSSING UNDER </t>
    </r>
    <r>
      <rPr>
        <b/>
        <u/>
        <sz val="12"/>
        <color indexed="14"/>
        <rFont val="Arial"/>
        <family val="2"/>
      </rPr>
      <t>EXISTING</t>
    </r>
    <r>
      <rPr>
        <b/>
        <u/>
        <sz val="12"/>
        <rFont val="Arial"/>
        <family val="2"/>
      </rPr>
      <t xml:space="preserve"> RAILWAY TRACK / ROAD FOR </t>
    </r>
    <r>
      <rPr>
        <b/>
        <u/>
        <sz val="12"/>
        <color indexed="10"/>
        <rFont val="Arial"/>
        <family val="2"/>
      </rPr>
      <t>60</t>
    </r>
    <r>
      <rPr>
        <b/>
        <u/>
        <sz val="12"/>
        <rFont val="Arial"/>
        <family val="2"/>
      </rPr>
      <t xml:space="preserve"> MTR. LONG RAIL / ROAD CORRIDOR / ROUTE LENGTH OF G.I. PIPE/HDPE Pipe, UNDER 2.5 MTR. DEEP FROM GROUND LEVEL SINGLE FEEDER LINE.</t>
    </r>
  </si>
  <si>
    <t>Incidental Charges @ 7.5% on serial no  23</t>
  </si>
  <si>
    <t>Labour Charges for laying of G.I. Pipe/HDPE Pipe (using HDD Technique ** ) as per Labour Schedule CL-12</t>
  </si>
  <si>
    <t>supervision charges @15% on serial no 23,26,27</t>
  </si>
  <si>
    <t>Upto 100 km @ 2% on serial no  23</t>
  </si>
  <si>
    <t>Overhead Charges @ 12.5% [Market Fluctuation, Contractor's profit etc.] on Serial no. - 23, 24, 25, 26,27,29(i)</t>
  </si>
  <si>
    <t>Total Estimated Cost excluding GST (Serial No 23,24,25,26,27,28,29(i),30 )</t>
  </si>
  <si>
    <t>Caping of G.I. Pipe/HDPE Pipe on both ends using end caps and using M-seal to avoid ingrace of moisture, insects, rats etc. to avoid damage to cable.</t>
  </si>
  <si>
    <t xml:space="preserve">The rates mentioned at S.No.1, 2 ,3 &amp; 4  are applicable for 60 Mtr Corridor of Railway crossing. Estimate may be prepared based on actual length of corridor. </t>
  </si>
  <si>
    <t xml:space="preserve">11 kV under ground cable crossing under existing Railway track / Road for 60 mtr long Rail / Road corridor route length of G.I.pipe/HDPE pipe, under 2.5 mtr deep for ground level single feeder line </t>
  </si>
  <si>
    <t>SMC LT Distribution Box for 200 kVA Distribution Transformer</t>
  </si>
  <si>
    <t>0.2 Sq inch ( 200 Sqmm Al.Eq.)(Panther)</t>
  </si>
  <si>
    <t>CONDUCTOR ACSR PANTHER 200 sq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</si>
</sst>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
    <numFmt numFmtId="166" formatCode="0.0"/>
    <numFmt numFmtId="167" formatCode="0.00;[Red]0.00"/>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b/>
      <sz val="12"/>
      <color indexed="10"/>
      <name val="Arial"/>
      <family val="2"/>
    </font>
    <font>
      <sz val="10"/>
      <name val="Arial"/>
      <family val="2"/>
    </font>
    <font>
      <sz val="8"/>
      <name val="Arial"/>
      <family val="2"/>
    </font>
    <font>
      <b/>
      <sz val="12"/>
      <name val="Arial"/>
      <family val="2"/>
    </font>
    <font>
      <sz val="11"/>
      <name val="Arial"/>
      <family val="2"/>
    </font>
    <font>
      <b/>
      <sz val="10.5"/>
      <name val="Arial"/>
      <family val="2"/>
    </font>
    <font>
      <sz val="12"/>
      <name val="Arial"/>
      <family val="2"/>
    </font>
    <font>
      <b/>
      <u/>
      <sz val="12"/>
      <name val="Arial"/>
      <family val="2"/>
    </font>
    <font>
      <b/>
      <sz val="16"/>
      <name val="Arial"/>
      <family val="2"/>
    </font>
    <font>
      <sz val="11"/>
      <name val="Copperplate Gothic Bold"/>
      <family val="2"/>
    </font>
    <font>
      <b/>
      <u/>
      <sz val="11.5"/>
      <name val="Arial"/>
      <family val="2"/>
    </font>
    <font>
      <sz val="12"/>
      <name val="Copperplate Gothic Bold"/>
      <family val="2"/>
    </font>
    <font>
      <b/>
      <sz val="11"/>
      <name val="Arial"/>
      <family val="2"/>
    </font>
    <font>
      <b/>
      <sz val="9"/>
      <color indexed="81"/>
      <name val="Tahoma"/>
      <family val="2"/>
    </font>
    <font>
      <sz val="9"/>
      <color indexed="81"/>
      <name val="Tahoma"/>
      <family val="2"/>
    </font>
    <font>
      <sz val="10"/>
      <name val="Calibri"/>
      <family val="2"/>
    </font>
    <font>
      <b/>
      <sz val="13"/>
      <name val="Arial"/>
      <family val="2"/>
    </font>
    <font>
      <b/>
      <u/>
      <sz val="13"/>
      <name val="Arial"/>
      <family val="2"/>
    </font>
    <font>
      <b/>
      <u/>
      <sz val="16"/>
      <name val="Arial"/>
      <family val="2"/>
    </font>
    <font>
      <sz val="11"/>
      <name val="Calibri"/>
      <family val="2"/>
    </font>
    <font>
      <b/>
      <sz val="11"/>
      <name val="Calibri"/>
      <family val="2"/>
    </font>
    <font>
      <b/>
      <u/>
      <sz val="11"/>
      <color indexed="8"/>
      <name val="Arial"/>
      <family val="2"/>
    </font>
    <font>
      <b/>
      <i/>
      <sz val="11"/>
      <color indexed="8"/>
      <name val="Arial"/>
      <family val="2"/>
    </font>
    <font>
      <b/>
      <sz val="11"/>
      <color indexed="8"/>
      <name val="Arial"/>
      <family val="2"/>
    </font>
    <font>
      <sz val="11"/>
      <color indexed="8"/>
      <name val="Arial"/>
      <family val="2"/>
    </font>
    <font>
      <sz val="11"/>
      <color indexed="8"/>
      <name val="Calibri"/>
      <family val="2"/>
    </font>
    <font>
      <sz val="10.5"/>
      <name val="Arial"/>
      <family val="2"/>
    </font>
    <font>
      <b/>
      <i/>
      <sz val="11"/>
      <name val="Calibri"/>
      <family val="2"/>
    </font>
    <font>
      <sz val="11"/>
      <name val="Rupee"/>
    </font>
    <font>
      <b/>
      <i/>
      <sz val="11"/>
      <name val="Arial"/>
      <family val="2"/>
    </font>
    <font>
      <sz val="12"/>
      <name val="Rupee"/>
    </font>
    <font>
      <b/>
      <i/>
      <u/>
      <sz val="11"/>
      <color indexed="8"/>
      <name val="Arial"/>
      <family val="2"/>
    </font>
    <font>
      <b/>
      <i/>
      <sz val="11"/>
      <color indexed="8"/>
      <name val="Calibri"/>
      <family val="2"/>
    </font>
    <font>
      <sz val="10"/>
      <color indexed="8"/>
      <name val="Arial"/>
      <family val="2"/>
    </font>
    <font>
      <sz val="10.5"/>
      <color indexed="8"/>
      <name val="Arial"/>
      <family val="2"/>
    </font>
    <font>
      <b/>
      <sz val="10"/>
      <color indexed="10"/>
      <name val="Arial"/>
      <family val="2"/>
    </font>
    <font>
      <sz val="13"/>
      <name val="Arial"/>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sz val="7.5"/>
      <name val="Arial"/>
      <family val="2"/>
    </font>
    <font>
      <b/>
      <sz val="10.5"/>
      <color indexed="8"/>
      <name val="Arial"/>
      <family val="2"/>
    </font>
    <font>
      <sz val="12"/>
      <color indexed="8"/>
      <name val="Arial"/>
      <family val="2"/>
    </font>
    <font>
      <sz val="14"/>
      <name val="Arial"/>
      <family val="2"/>
    </font>
    <font>
      <b/>
      <sz val="11.5"/>
      <name val="Arial"/>
      <family val="2"/>
    </font>
    <font>
      <sz val="11.5"/>
      <name val="Arial"/>
      <family val="2"/>
    </font>
    <font>
      <sz val="11.5"/>
      <color indexed="8"/>
      <name val="Arial"/>
      <family val="2"/>
    </font>
    <font>
      <b/>
      <sz val="14"/>
      <name val="Copperplate Gothic Bold"/>
      <family val="2"/>
    </font>
    <font>
      <sz val="9"/>
      <name val="Arial"/>
      <family val="2"/>
    </font>
    <font>
      <sz val="10"/>
      <color theme="0"/>
      <name val="Verdana"/>
      <family val="2"/>
    </font>
    <font>
      <b/>
      <u/>
      <sz val="10"/>
      <name val="Arial"/>
      <family val="2"/>
    </font>
    <font>
      <sz val="10"/>
      <color rgb="FF000000"/>
      <name val="Times New Roman"/>
      <family val="1"/>
    </font>
    <font>
      <sz val="11"/>
      <color rgb="FF000000"/>
      <name val="Arial"/>
      <family val="2"/>
    </font>
    <font>
      <sz val="12"/>
      <name val="Calibri"/>
      <family val="2"/>
    </font>
    <font>
      <sz val="12.5"/>
      <name val="Arial"/>
      <family val="2"/>
    </font>
    <font>
      <b/>
      <u/>
      <sz val="12"/>
      <color indexed="14"/>
      <name val="Arial"/>
      <family val="2"/>
    </font>
    <font>
      <b/>
      <u/>
      <sz val="12"/>
      <color indexed="10"/>
      <name val="Arial"/>
      <family val="2"/>
    </font>
    <font>
      <sz val="12"/>
      <color indexed="10"/>
      <name val="Arial"/>
      <family val="2"/>
    </font>
    <font>
      <b/>
      <u/>
      <sz val="15"/>
      <name val="Arial"/>
      <family val="2"/>
    </font>
    <font>
      <b/>
      <sz val="11"/>
      <color indexed="8"/>
      <name val="Calibri"/>
      <family val="2"/>
    </font>
    <font>
      <sz val="11"/>
      <name val="Times New Roman"/>
      <family val="1"/>
    </font>
    <font>
      <vertAlign val="superscript"/>
      <sz val="10"/>
      <name val="Verdana"/>
      <family val="2"/>
    </font>
    <font>
      <b/>
      <u/>
      <sz val="10"/>
      <color theme="1"/>
      <name val="Verdana"/>
      <family val="2"/>
    </font>
    <font>
      <sz val="11"/>
      <color theme="1"/>
      <name val="Verdana"/>
      <family val="2"/>
    </font>
    <font>
      <sz val="10"/>
      <name val="Kruti Dev 010"/>
    </font>
    <font>
      <b/>
      <sz val="11"/>
      <color rgb="FFFF0000"/>
      <name val="Arial"/>
      <family val="2"/>
    </font>
    <font>
      <b/>
      <sz val="11"/>
      <color theme="1"/>
      <name val="Calibri"/>
      <family val="2"/>
      <scheme val="minor"/>
    </font>
    <font>
      <u/>
      <sz val="12"/>
      <name val="Arial"/>
      <family val="2"/>
    </font>
    <font>
      <sz val="11"/>
      <color theme="1"/>
      <name val="Arial"/>
      <family val="2"/>
    </font>
    <font>
      <sz val="12"/>
      <color theme="1"/>
      <name val="Calibri"/>
      <family val="2"/>
      <scheme val="minor"/>
    </font>
    <font>
      <b/>
      <sz val="12"/>
      <color theme="1"/>
      <name val="Arial"/>
      <family val="2"/>
    </font>
    <font>
      <sz val="12"/>
      <color theme="1"/>
      <name val="Arial"/>
      <family val="2"/>
    </font>
    <font>
      <sz val="10"/>
      <color indexed="10"/>
      <name val="Arial"/>
      <family val="2"/>
    </font>
    <font>
      <b/>
      <u/>
      <sz val="12"/>
      <color theme="1"/>
      <name val="Arial"/>
      <family val="2"/>
    </font>
    <font>
      <b/>
      <sz val="12"/>
      <color theme="1"/>
      <name val="Calibri"/>
      <family val="2"/>
    </font>
    <font>
      <b/>
      <sz val="12"/>
      <color theme="1"/>
      <name val="Calibri"/>
      <family val="2"/>
      <scheme val="minor"/>
    </font>
    <font>
      <b/>
      <sz val="14"/>
      <name val="Kruti Dev 010"/>
    </font>
    <font>
      <sz val="11"/>
      <name val="Kruti Dev 010"/>
    </font>
    <font>
      <b/>
      <sz val="10"/>
      <color theme="1"/>
      <name val="Verdana"/>
      <family val="2"/>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8">
    <xf numFmtId="0" fontId="0" fillId="0" borderId="0"/>
    <xf numFmtId="0" fontId="17" fillId="0" borderId="0"/>
    <xf numFmtId="0" fontId="17" fillId="0" borderId="0"/>
    <xf numFmtId="0" fontId="17" fillId="0" borderId="0"/>
    <xf numFmtId="0" fontId="41" fillId="0" borderId="0"/>
    <xf numFmtId="0" fontId="17" fillId="0" borderId="0"/>
    <xf numFmtId="0" fontId="17" fillId="0" borderId="0"/>
    <xf numFmtId="0" fontId="17" fillId="0" borderId="0"/>
    <xf numFmtId="164" fontId="17" fillId="0" borderId="0" applyFont="0" applyFill="0" applyBorder="0" applyAlignment="0" applyProtection="0"/>
    <xf numFmtId="0" fontId="11" fillId="0" borderId="0"/>
    <xf numFmtId="0" fontId="79" fillId="0" borderId="0"/>
    <xf numFmtId="0" fontId="10" fillId="0" borderId="0"/>
    <xf numFmtId="0" fontId="41" fillId="0" borderId="0"/>
    <xf numFmtId="0" fontId="17" fillId="0" borderId="0"/>
    <xf numFmtId="0" fontId="41" fillId="0" borderId="0"/>
    <xf numFmtId="0" fontId="9" fillId="0" borderId="0"/>
    <xf numFmtId="0" fontId="17" fillId="0" borderId="0"/>
    <xf numFmtId="0" fontId="8" fillId="0" borderId="0"/>
    <xf numFmtId="0" fontId="7" fillId="0" borderId="0"/>
    <xf numFmtId="0" fontId="88" fillId="0" borderId="0">
      <alignment vertical="center"/>
    </xf>
    <xf numFmtId="0" fontId="6" fillId="0" borderId="0"/>
    <xf numFmtId="0" fontId="17" fillId="0" borderId="0"/>
    <xf numFmtId="0" fontId="5" fillId="0" borderId="0"/>
    <xf numFmtId="0" fontId="3" fillId="0" borderId="0"/>
    <xf numFmtId="0" fontId="2" fillId="0" borderId="0"/>
    <xf numFmtId="0" fontId="2" fillId="0" borderId="0"/>
    <xf numFmtId="0" fontId="2" fillId="0" borderId="0"/>
    <xf numFmtId="0" fontId="1" fillId="0" borderId="0"/>
  </cellStyleXfs>
  <cellXfs count="2184">
    <xf numFmtId="0" fontId="0" fillId="0" borderId="0" xfId="0"/>
    <xf numFmtId="0" fontId="17" fillId="0" borderId="0" xfId="1" applyFill="1"/>
    <xf numFmtId="0" fontId="20" fillId="0" borderId="0" xfId="1" applyFont="1" applyFill="1"/>
    <xf numFmtId="0" fontId="20" fillId="0" borderId="0" xfId="1" applyFont="1" applyFill="1" applyAlignment="1">
      <alignment vertical="center"/>
    </xf>
    <xf numFmtId="0" fontId="17" fillId="0" borderId="0" xfId="1" applyFill="1" applyAlignment="1">
      <alignment horizontal="center"/>
    </xf>
    <xf numFmtId="0" fontId="28" fillId="0" borderId="0" xfId="1" applyFont="1" applyFill="1" applyBorder="1" applyAlignment="1">
      <alignment vertical="center" wrapText="1"/>
    </xf>
    <xf numFmtId="0" fontId="19" fillId="0" borderId="0" xfId="1" applyFont="1" applyFill="1" applyBorder="1" applyAlignment="1">
      <alignment horizontal="center"/>
    </xf>
    <xf numFmtId="0" fontId="28" fillId="0" borderId="0" xfId="1" applyFont="1" applyFill="1" applyBorder="1" applyAlignment="1">
      <alignment horizontal="center" vertical="center" wrapText="1"/>
    </xf>
    <xf numFmtId="0" fontId="17" fillId="0" borderId="0" xfId="1" applyFont="1" applyFill="1" applyAlignment="1">
      <alignment horizontal="center"/>
    </xf>
    <xf numFmtId="0" fontId="17" fillId="0" borderId="0" xfId="1" applyFont="1" applyFill="1"/>
    <xf numFmtId="0" fontId="17" fillId="0" borderId="0" xfId="1" applyFill="1" applyBorder="1"/>
    <xf numFmtId="0" fontId="17" fillId="0" borderId="0" xfId="1" applyFont="1" applyFill="1" applyBorder="1" applyAlignment="1">
      <alignment vertical="center" wrapText="1"/>
    </xf>
    <xf numFmtId="0" fontId="55" fillId="0" borderId="6" xfId="2" applyFont="1" applyFill="1" applyBorder="1" applyAlignment="1">
      <alignment horizontal="center" vertical="top" wrapText="1"/>
    </xf>
    <xf numFmtId="0" fontId="17" fillId="0" borderId="4" xfId="1" applyFill="1" applyBorder="1"/>
    <xf numFmtId="49" fontId="28" fillId="0" borderId="4" xfId="1" applyNumberFormat="1" applyFont="1" applyFill="1" applyBorder="1" applyAlignment="1">
      <alignment vertical="center" wrapText="1"/>
    </xf>
    <xf numFmtId="2" fontId="19" fillId="0" borderId="4" xfId="1" applyNumberFormat="1" applyFont="1" applyFill="1" applyBorder="1" applyAlignment="1">
      <alignment horizontal="center" vertical="center"/>
    </xf>
    <xf numFmtId="0" fontId="17" fillId="0" borderId="0" xfId="1" applyFont="1" applyFill="1" applyAlignment="1">
      <alignment horizontal="center" vertical="top"/>
    </xf>
    <xf numFmtId="0" fontId="17" fillId="0" borderId="0" xfId="1" applyFont="1" applyFill="1" applyAlignment="1">
      <alignment vertical="top" wrapText="1"/>
    </xf>
    <xf numFmtId="0" fontId="17" fillId="0" borderId="0" xfId="1" applyNumberFormat="1" applyFont="1" applyFill="1" applyAlignment="1">
      <alignment horizontal="center"/>
    </xf>
    <xf numFmtId="0" fontId="23" fillId="0" borderId="0" xfId="1" applyFont="1" applyFill="1" applyBorder="1" applyAlignment="1">
      <alignment vertical="center" wrapText="1"/>
    </xf>
    <xf numFmtId="0" fontId="56" fillId="0" borderId="0" xfId="1" applyFont="1" applyFill="1"/>
    <xf numFmtId="0" fontId="71" fillId="0" borderId="0" xfId="1" applyFont="1" applyFill="1" applyAlignment="1">
      <alignment vertical="top"/>
    </xf>
    <xf numFmtId="0" fontId="18" fillId="0" borderId="0" xfId="1" applyFont="1" applyFill="1" applyBorder="1" applyAlignment="1">
      <alignment vertical="center" wrapText="1"/>
    </xf>
    <xf numFmtId="0" fontId="17" fillId="0" borderId="0" xfId="1" applyFont="1" applyFill="1" applyBorder="1" applyAlignment="1">
      <alignment horizontal="left" vertical="center" wrapText="1"/>
    </xf>
    <xf numFmtId="2" fontId="17" fillId="3" borderId="0" xfId="1" applyNumberFormat="1" applyFont="1" applyFill="1" applyBorder="1" applyAlignment="1">
      <alignment horizontal="center" vertical="center" wrapText="1"/>
    </xf>
    <xf numFmtId="0" fontId="0" fillId="4" borderId="0" xfId="0" applyFill="1"/>
    <xf numFmtId="0" fontId="55" fillId="3" borderId="4" xfId="0" applyFont="1" applyFill="1" applyBorder="1" applyAlignment="1">
      <alignment horizontal="left" vertical="top" wrapText="1"/>
    </xf>
    <xf numFmtId="0" fontId="55" fillId="3" borderId="4" xfId="0" applyFont="1" applyFill="1" applyBorder="1" applyAlignment="1">
      <alignment vertical="top"/>
    </xf>
    <xf numFmtId="0" fontId="0" fillId="3" borderId="0" xfId="0" applyFill="1"/>
    <xf numFmtId="0" fontId="55" fillId="3" borderId="4" xfId="0" applyFont="1" applyFill="1" applyBorder="1" applyAlignment="1">
      <alignment horizontal="center" vertical="top" wrapText="1"/>
    </xf>
    <xf numFmtId="0" fontId="0" fillId="3" borderId="4" xfId="0" applyFill="1" applyBorder="1"/>
    <xf numFmtId="0" fontId="0" fillId="5" borderId="0" xfId="0" applyFill="1"/>
    <xf numFmtId="0" fontId="15" fillId="5" borderId="0" xfId="0" applyFont="1" applyFill="1" applyAlignment="1">
      <alignment vertical="center" wrapText="1"/>
    </xf>
    <xf numFmtId="0" fontId="15" fillId="5" borderId="0" xfId="0" applyFont="1" applyFill="1" applyAlignment="1">
      <alignment vertical="center"/>
    </xf>
    <xf numFmtId="0" fontId="15" fillId="5" borderId="0" xfId="0" applyFont="1" applyFill="1"/>
    <xf numFmtId="0" fontId="67" fillId="5" borderId="4" xfId="0" applyFont="1" applyFill="1" applyBorder="1" applyAlignment="1">
      <alignment horizontal="center" vertical="top" wrapText="1"/>
    </xf>
    <xf numFmtId="0" fontId="55" fillId="5" borderId="4" xfId="0" applyFont="1" applyFill="1" applyBorder="1" applyAlignment="1">
      <alignment vertical="top" wrapText="1"/>
    </xf>
    <xf numFmtId="0" fontId="55" fillId="5" borderId="4" xfId="0" applyFont="1" applyFill="1" applyBorder="1" applyAlignment="1">
      <alignment horizontal="center" vertical="top" wrapText="1"/>
    </xf>
    <xf numFmtId="2" fontId="55" fillId="5" borderId="4" xfId="0" applyNumberFormat="1" applyFont="1" applyFill="1" applyBorder="1" applyAlignment="1">
      <alignment horizontal="center" vertical="top" wrapText="1"/>
    </xf>
    <xf numFmtId="0" fontId="0" fillId="5" borderId="4" xfId="0" applyFill="1" applyBorder="1"/>
    <xf numFmtId="0" fontId="39" fillId="5" borderId="4" xfId="0" applyFont="1" applyFill="1" applyBorder="1" applyAlignment="1">
      <alignment vertical="top" wrapText="1"/>
    </xf>
    <xf numFmtId="0" fontId="56" fillId="5" borderId="4" xfId="0" applyFont="1" applyFill="1" applyBorder="1" applyAlignment="1">
      <alignment vertical="top"/>
    </xf>
    <xf numFmtId="0" fontId="67" fillId="5" borderId="4" xfId="0" applyFont="1" applyFill="1" applyBorder="1" applyAlignment="1">
      <alignment horizontal="center" vertical="top"/>
    </xf>
    <xf numFmtId="0" fontId="55" fillId="5" borderId="4" xfId="0" applyFont="1" applyFill="1" applyBorder="1" applyAlignment="1">
      <alignment horizontal="left" vertical="top" wrapText="1"/>
    </xf>
    <xf numFmtId="0" fontId="55" fillId="5" borderId="4" xfId="0" applyFont="1" applyFill="1" applyBorder="1" applyAlignment="1">
      <alignment horizontal="center" vertical="top"/>
    </xf>
    <xf numFmtId="0" fontId="55" fillId="5" borderId="4" xfId="0" applyFont="1" applyFill="1" applyBorder="1" applyAlignment="1">
      <alignment vertical="top"/>
    </xf>
    <xf numFmtId="0" fontId="53" fillId="5" borderId="4" xfId="0" applyFont="1" applyFill="1" applyBorder="1" applyAlignment="1">
      <alignment horizontal="center" vertical="top" wrapText="1"/>
    </xf>
    <xf numFmtId="0" fontId="55" fillId="5" borderId="4" xfId="0" applyFont="1" applyFill="1" applyBorder="1" applyAlignment="1">
      <alignment vertical="center" wrapText="1"/>
    </xf>
    <xf numFmtId="0" fontId="57" fillId="2" borderId="4" xfId="0" applyFont="1" applyFill="1" applyBorder="1" applyAlignment="1">
      <alignment horizontal="left" vertical="center"/>
    </xf>
    <xf numFmtId="0" fontId="55" fillId="5" borderId="4" xfId="0" applyFont="1" applyFill="1" applyBorder="1" applyAlignment="1">
      <alignment horizontal="left" vertical="center" wrapText="1"/>
    </xf>
    <xf numFmtId="0" fontId="57" fillId="5" borderId="4" xfId="0" applyFont="1" applyFill="1" applyBorder="1" applyAlignment="1">
      <alignment horizontal="left" vertical="center"/>
    </xf>
    <xf numFmtId="0" fontId="55" fillId="5" borderId="4" xfId="2" applyFont="1" applyFill="1" applyBorder="1" applyAlignment="1">
      <alignment horizontal="left" vertical="top" wrapText="1"/>
    </xf>
    <xf numFmtId="2" fontId="55" fillId="5" borderId="3" xfId="2" applyNumberFormat="1" applyFont="1" applyFill="1" applyBorder="1" applyAlignment="1">
      <alignment horizontal="center" vertical="top" wrapText="1"/>
    </xf>
    <xf numFmtId="0" fontId="0" fillId="5" borderId="4" xfId="0" applyFill="1" applyBorder="1" applyAlignment="1">
      <alignment horizontal="left"/>
    </xf>
    <xf numFmtId="0" fontId="55" fillId="5" borderId="4" xfId="0" applyFont="1" applyFill="1" applyBorder="1"/>
    <xf numFmtId="0" fontId="55" fillId="5" borderId="4" xfId="6" applyFont="1" applyFill="1" applyBorder="1" applyAlignment="1">
      <alignment vertical="top" wrapText="1"/>
    </xf>
    <xf numFmtId="0" fontId="28" fillId="5" borderId="4" xfId="0" applyFont="1" applyFill="1" applyBorder="1" applyAlignment="1">
      <alignment vertical="top"/>
    </xf>
    <xf numFmtId="0" fontId="55" fillId="5" borderId="4" xfId="2" applyFont="1" applyFill="1" applyBorder="1" applyAlignment="1">
      <alignment horizontal="center" vertical="top"/>
    </xf>
    <xf numFmtId="0" fontId="55" fillId="5" borderId="4" xfId="2" applyFont="1" applyFill="1" applyBorder="1" applyAlignment="1">
      <alignment horizontal="center" vertical="top" wrapText="1"/>
    </xf>
    <xf numFmtId="0" fontId="57" fillId="2" borderId="4" xfId="0" applyFont="1" applyFill="1" applyBorder="1" applyAlignment="1">
      <alignment horizontal="left" vertical="top"/>
    </xf>
    <xf numFmtId="1" fontId="67" fillId="5" borderId="4" xfId="0" applyNumberFormat="1" applyFont="1" applyFill="1" applyBorder="1" applyAlignment="1">
      <alignment horizontal="center" vertical="top"/>
    </xf>
    <xf numFmtId="0" fontId="58" fillId="5" borderId="4" xfId="0" applyFont="1" applyFill="1" applyBorder="1" applyAlignment="1">
      <alignment horizontal="left" vertical="top" wrapText="1"/>
    </xf>
    <xf numFmtId="0" fontId="58" fillId="5" borderId="4" xfId="0" applyFont="1" applyFill="1" applyBorder="1" applyAlignment="1">
      <alignment horizontal="center" vertical="top"/>
    </xf>
    <xf numFmtId="0" fontId="59" fillId="5" borderId="4" xfId="0" applyFont="1" applyFill="1" applyBorder="1" applyAlignment="1">
      <alignment vertical="top"/>
    </xf>
    <xf numFmtId="0" fontId="13" fillId="5" borderId="4" xfId="0" applyFont="1" applyFill="1" applyBorder="1" applyAlignment="1">
      <alignment horizontal="left" vertical="center"/>
    </xf>
    <xf numFmtId="0" fontId="54" fillId="5" borderId="4" xfId="0" applyFont="1" applyFill="1" applyBorder="1" applyAlignment="1">
      <alignment vertical="top"/>
    </xf>
    <xf numFmtId="0" fontId="0" fillId="5" borderId="4" xfId="0" applyFill="1" applyBorder="1" applyAlignment="1">
      <alignment horizontal="left" vertical="top"/>
    </xf>
    <xf numFmtId="0" fontId="55" fillId="5" borderId="4" xfId="2" applyFont="1" applyFill="1" applyBorder="1" applyAlignment="1">
      <alignment vertical="top" wrapText="1"/>
    </xf>
    <xf numFmtId="0" fontId="53" fillId="5" borderId="4" xfId="0" applyFont="1" applyFill="1" applyBorder="1" applyAlignment="1">
      <alignment vertical="top" wrapText="1"/>
    </xf>
    <xf numFmtId="0" fontId="55" fillId="5" borderId="6" xfId="2" applyFont="1" applyFill="1" applyBorder="1" applyAlignment="1">
      <alignment horizontal="center" vertical="top" wrapText="1"/>
    </xf>
    <xf numFmtId="0" fontId="55" fillId="5" borderId="3" xfId="2" applyFont="1" applyFill="1" applyBorder="1" applyAlignment="1">
      <alignment horizontal="center" vertical="top" wrapText="1"/>
    </xf>
    <xf numFmtId="0" fontId="58" fillId="5" borderId="4" xfId="0" applyFont="1" applyFill="1" applyBorder="1" applyAlignment="1">
      <alignment vertical="center" wrapText="1"/>
    </xf>
    <xf numFmtId="0" fontId="58" fillId="5" borderId="4" xfId="0" applyFont="1" applyFill="1" applyBorder="1" applyAlignment="1">
      <alignment horizontal="center" vertical="top" wrapText="1"/>
    </xf>
    <xf numFmtId="0" fontId="58" fillId="5" borderId="4" xfId="0" applyFont="1" applyFill="1" applyBorder="1" applyAlignment="1">
      <alignment vertical="top" wrapText="1"/>
    </xf>
    <xf numFmtId="0" fontId="58" fillId="5" borderId="4" xfId="2" applyFont="1" applyFill="1" applyBorder="1" applyAlignment="1">
      <alignment vertical="top" wrapText="1"/>
    </xf>
    <xf numFmtId="0" fontId="58" fillId="5" borderId="4" xfId="2" applyFont="1" applyFill="1" applyBorder="1" applyAlignment="1">
      <alignment horizontal="center" vertical="top" wrapText="1"/>
    </xf>
    <xf numFmtId="0" fontId="55" fillId="5" borderId="6" xfId="6" applyFont="1" applyFill="1" applyBorder="1" applyAlignment="1">
      <alignment horizontal="center" vertical="top"/>
    </xf>
    <xf numFmtId="0" fontId="55" fillId="5" borderId="4" xfId="6" applyFont="1" applyFill="1" applyBorder="1" applyAlignment="1">
      <alignment horizontal="center" vertical="top"/>
    </xf>
    <xf numFmtId="0" fontId="60" fillId="2" borderId="4" xfId="0" applyFont="1" applyFill="1" applyBorder="1" applyAlignment="1">
      <alignment vertical="top" wrapText="1"/>
    </xf>
    <xf numFmtId="0" fontId="57" fillId="2" borderId="4" xfId="0" applyFont="1" applyFill="1" applyBorder="1" applyAlignment="1">
      <alignment horizontal="left" vertical="center" wrapText="1"/>
    </xf>
    <xf numFmtId="0" fontId="67" fillId="5" borderId="4" xfId="2" applyFont="1" applyFill="1" applyBorder="1" applyAlignment="1">
      <alignment horizontal="center" vertical="top" wrapText="1"/>
    </xf>
    <xf numFmtId="10" fontId="55" fillId="5" borderId="4" xfId="2" applyNumberFormat="1" applyFont="1" applyFill="1" applyBorder="1" applyAlignment="1">
      <alignment horizontal="center" vertical="top" wrapText="1"/>
    </xf>
    <xf numFmtId="0" fontId="53" fillId="5" borderId="4" xfId="0" applyFont="1" applyFill="1" applyBorder="1" applyAlignment="1">
      <alignment horizontal="left" vertical="top" wrapText="1"/>
    </xf>
    <xf numFmtId="2" fontId="0" fillId="5" borderId="0" xfId="0" applyNumberFormat="1" applyFill="1"/>
    <xf numFmtId="1" fontId="67" fillId="5" borderId="4" xfId="0" applyNumberFormat="1" applyFont="1" applyFill="1" applyBorder="1" applyAlignment="1">
      <alignment horizontal="center" vertical="top" wrapText="1"/>
    </xf>
    <xf numFmtId="2" fontId="53" fillId="5" borderId="4" xfId="0" applyNumberFormat="1" applyFont="1" applyFill="1" applyBorder="1" applyAlignment="1">
      <alignment horizontal="left" vertical="top" wrapText="1"/>
    </xf>
    <xf numFmtId="2" fontId="55" fillId="5" borderId="4" xfId="0" applyNumberFormat="1" applyFont="1" applyFill="1" applyBorder="1" applyAlignment="1">
      <alignment horizontal="left" vertical="top" wrapText="1"/>
    </xf>
    <xf numFmtId="0" fontId="58" fillId="5" borderId="4" xfId="2" applyFont="1" applyFill="1" applyBorder="1" applyAlignment="1">
      <alignment horizontal="left" vertical="top" wrapText="1"/>
    </xf>
    <xf numFmtId="0" fontId="58" fillId="5" borderId="4" xfId="2" applyFont="1" applyFill="1" applyBorder="1" applyAlignment="1">
      <alignment horizontal="center" vertical="top"/>
    </xf>
    <xf numFmtId="0" fontId="55" fillId="5" borderId="4" xfId="2" applyFont="1" applyFill="1" applyBorder="1" applyAlignment="1">
      <alignment vertical="top"/>
    </xf>
    <xf numFmtId="0" fontId="58" fillId="5" borderId="4" xfId="0" applyFont="1" applyFill="1" applyBorder="1" applyAlignment="1">
      <alignment vertical="top"/>
    </xf>
    <xf numFmtId="0" fontId="55" fillId="5" borderId="4" xfId="0" applyFont="1" applyFill="1" applyBorder="1" applyAlignment="1">
      <alignment horizontal="left" vertical="center"/>
    </xf>
    <xf numFmtId="0" fontId="55" fillId="5" borderId="10" xfId="2" applyFont="1" applyFill="1" applyBorder="1" applyAlignment="1">
      <alignment vertical="top" wrapText="1"/>
    </xf>
    <xf numFmtId="0" fontId="60" fillId="5" borderId="4" xfId="2" applyFont="1" applyFill="1" applyBorder="1" applyAlignment="1">
      <alignment vertical="top" wrapText="1"/>
    </xf>
    <xf numFmtId="0" fontId="55" fillId="5" borderId="4" xfId="0" applyFont="1" applyFill="1" applyBorder="1" applyAlignment="1">
      <alignment horizontal="left" vertical="top"/>
    </xf>
    <xf numFmtId="0" fontId="67" fillId="5" borderId="3" xfId="2" applyFont="1" applyFill="1" applyBorder="1" applyAlignment="1">
      <alignment horizontal="center" vertical="top" wrapText="1"/>
    </xf>
    <xf numFmtId="0" fontId="39" fillId="5" borderId="4" xfId="0" applyFont="1" applyFill="1" applyBorder="1" applyAlignment="1">
      <alignment vertical="top"/>
    </xf>
    <xf numFmtId="0" fontId="61" fillId="5" borderId="4" xfId="0" applyFont="1" applyFill="1" applyBorder="1" applyAlignment="1">
      <alignment horizontal="left" vertical="top"/>
    </xf>
    <xf numFmtId="0" fontId="55" fillId="5" borderId="4" xfId="0" applyFont="1" applyFill="1" applyBorder="1" applyAlignment="1">
      <alignment vertical="center"/>
    </xf>
    <xf numFmtId="0" fontId="55" fillId="5" borderId="4" xfId="0" applyFont="1" applyFill="1" applyBorder="1" applyAlignment="1">
      <alignment horizontal="center" vertical="center" wrapText="1"/>
    </xf>
    <xf numFmtId="0" fontId="67" fillId="5" borderId="9" xfId="2" applyFont="1" applyFill="1" applyBorder="1" applyAlignment="1">
      <alignment horizontal="center" vertical="top" wrapText="1"/>
    </xf>
    <xf numFmtId="0" fontId="20" fillId="5" borderId="4" xfId="0" applyFont="1" applyFill="1" applyBorder="1"/>
    <xf numFmtId="0" fontId="67" fillId="3" borderId="4" xfId="0" applyFont="1" applyFill="1" applyBorder="1" applyAlignment="1">
      <alignment horizontal="center" vertical="top" wrapText="1"/>
    </xf>
    <xf numFmtId="0" fontId="57" fillId="5" borderId="4" xfId="0" applyFont="1" applyFill="1" applyBorder="1" applyAlignment="1">
      <alignment vertical="top" wrapText="1"/>
    </xf>
    <xf numFmtId="0" fontId="20" fillId="5" borderId="4" xfId="0" applyFont="1" applyFill="1" applyBorder="1" applyAlignment="1">
      <alignment vertical="top"/>
    </xf>
    <xf numFmtId="0" fontId="15" fillId="5" borderId="4" xfId="2" applyFont="1" applyFill="1" applyBorder="1" applyAlignment="1">
      <alignment vertical="top" wrapText="1"/>
    </xf>
    <xf numFmtId="0" fontId="62" fillId="5" borderId="4" xfId="0" applyFont="1" applyFill="1" applyBorder="1" applyAlignment="1">
      <alignment vertical="top" wrapText="1"/>
    </xf>
    <xf numFmtId="0" fontId="57" fillId="5" borderId="4" xfId="0" applyFont="1" applyFill="1" applyBorder="1" applyAlignment="1">
      <alignment horizontal="left" vertical="top"/>
    </xf>
    <xf numFmtId="0" fontId="55" fillId="5" borderId="13" xfId="2" applyFont="1" applyFill="1" applyBorder="1" applyAlignment="1">
      <alignment horizontal="left" vertical="top" wrapText="1"/>
    </xf>
    <xf numFmtId="0" fontId="0" fillId="5" borderId="4" xfId="0" applyFill="1" applyBorder="1" applyAlignment="1">
      <alignment vertical="top"/>
    </xf>
    <xf numFmtId="0" fontId="17" fillId="5" borderId="4" xfId="0" applyFont="1" applyFill="1" applyBorder="1" applyAlignment="1">
      <alignment vertical="top"/>
    </xf>
    <xf numFmtId="0" fontId="67" fillId="5" borderId="4" xfId="0" applyFont="1" applyFill="1" applyBorder="1" applyAlignment="1">
      <alignment vertical="top" wrapText="1"/>
    </xf>
    <xf numFmtId="0" fontId="69" fillId="5" borderId="4" xfId="0" applyFont="1" applyFill="1" applyBorder="1" applyAlignment="1">
      <alignment vertical="top" wrapText="1"/>
    </xf>
    <xf numFmtId="0" fontId="67" fillId="5" borderId="4" xfId="0" applyFont="1" applyFill="1" applyBorder="1" applyAlignment="1">
      <alignment vertical="top"/>
    </xf>
    <xf numFmtId="0" fontId="55" fillId="5" borderId="4" xfId="0" applyFont="1" applyFill="1" applyBorder="1" applyAlignment="1">
      <alignment horizontal="center" vertical="center"/>
    </xf>
    <xf numFmtId="0" fontId="55" fillId="5" borderId="4" xfId="6" applyFont="1" applyFill="1" applyBorder="1" applyAlignment="1">
      <alignment vertical="center" wrapText="1"/>
    </xf>
    <xf numFmtId="0" fontId="67" fillId="5" borderId="4" xfId="0" applyFont="1" applyFill="1" applyBorder="1" applyAlignment="1">
      <alignment horizontal="center" vertical="center" wrapText="1"/>
    </xf>
    <xf numFmtId="0" fontId="58" fillId="5" borderId="4" xfId="0" applyFont="1" applyFill="1" applyBorder="1" applyAlignment="1">
      <alignment horizontal="center" vertical="center" wrapText="1"/>
    </xf>
    <xf numFmtId="0" fontId="65" fillId="5" borderId="4" xfId="2" applyFont="1" applyFill="1" applyBorder="1" applyAlignment="1">
      <alignment horizontal="left" vertical="top" wrapText="1"/>
    </xf>
    <xf numFmtId="0" fontId="64" fillId="5" borderId="4" xfId="0" applyFont="1" applyFill="1" applyBorder="1" applyAlignment="1">
      <alignment vertical="top"/>
    </xf>
    <xf numFmtId="0" fontId="67" fillId="5" borderId="6" xfId="2" applyFont="1" applyFill="1" applyBorder="1" applyAlignment="1">
      <alignment horizontal="center" vertical="center"/>
    </xf>
    <xf numFmtId="0" fontId="55" fillId="5" borderId="6" xfId="2" applyFont="1" applyFill="1" applyBorder="1" applyAlignment="1">
      <alignment vertical="center" wrapText="1"/>
    </xf>
    <xf numFmtId="0" fontId="67" fillId="5" borderId="4" xfId="2" applyFont="1" applyFill="1" applyBorder="1" applyAlignment="1">
      <alignment horizontal="center" vertical="center"/>
    </xf>
    <xf numFmtId="0" fontId="55" fillId="5" borderId="4" xfId="2" applyFont="1" applyFill="1" applyBorder="1" applyAlignment="1">
      <alignment vertical="center" wrapText="1"/>
    </xf>
    <xf numFmtId="0" fontId="54" fillId="5" borderId="4" xfId="0" applyFont="1" applyFill="1" applyBorder="1" applyAlignment="1">
      <alignment horizontal="left" vertical="top" wrapText="1"/>
    </xf>
    <xf numFmtId="0" fontId="55" fillId="5" borderId="4" xfId="6" applyFont="1" applyFill="1" applyBorder="1" applyAlignment="1">
      <alignment horizontal="center" vertical="top" wrapText="1"/>
    </xf>
    <xf numFmtId="0" fontId="58" fillId="5" borderId="9" xfId="0" applyFont="1" applyFill="1" applyBorder="1" applyAlignment="1">
      <alignment vertical="top" wrapText="1"/>
    </xf>
    <xf numFmtId="0" fontId="64" fillId="5" borderId="4" xfId="0" applyFont="1" applyFill="1" applyBorder="1" applyAlignment="1">
      <alignment vertical="top" wrapText="1"/>
    </xf>
    <xf numFmtId="0" fontId="55" fillId="5" borderId="3" xfId="2" applyFont="1" applyFill="1" applyBorder="1" applyAlignment="1">
      <alignment vertical="top" wrapText="1"/>
    </xf>
    <xf numFmtId="0" fontId="28" fillId="5" borderId="4" xfId="0" applyFont="1" applyFill="1" applyBorder="1" applyAlignment="1">
      <alignment vertical="top" wrapText="1"/>
    </xf>
    <xf numFmtId="0" fontId="55" fillId="5" borderId="10" xfId="6" applyFont="1" applyFill="1" applyBorder="1" applyAlignment="1">
      <alignment vertical="top" wrapText="1"/>
    </xf>
    <xf numFmtId="0" fontId="58" fillId="5" borderId="10" xfId="7" applyFont="1" applyFill="1" applyBorder="1" applyAlignment="1">
      <alignment vertical="top"/>
    </xf>
    <xf numFmtId="0" fontId="58" fillId="5" borderId="4" xfId="7" applyFont="1" applyFill="1" applyBorder="1" applyAlignment="1">
      <alignment vertical="top"/>
    </xf>
    <xf numFmtId="0" fontId="58" fillId="5" borderId="10" xfId="7" applyFont="1" applyFill="1" applyBorder="1" applyAlignment="1">
      <alignment vertical="top" wrapText="1"/>
    </xf>
    <xf numFmtId="0" fontId="58" fillId="5" borderId="4" xfId="7" applyFont="1" applyFill="1" applyBorder="1" applyAlignment="1">
      <alignment vertical="top" wrapText="1"/>
    </xf>
    <xf numFmtId="164" fontId="0" fillId="5" borderId="0" xfId="8" applyFont="1" applyFill="1"/>
    <xf numFmtId="0" fontId="55" fillId="5" borderId="10" xfId="6" applyFont="1" applyFill="1" applyBorder="1" applyAlignment="1">
      <alignment vertical="top"/>
    </xf>
    <xf numFmtId="0" fontId="55" fillId="5" borderId="4" xfId="6" applyFont="1" applyFill="1" applyBorder="1" applyAlignment="1">
      <alignment vertical="top"/>
    </xf>
    <xf numFmtId="0" fontId="67" fillId="5" borderId="4" xfId="6" applyFont="1" applyFill="1" applyBorder="1" applyAlignment="1">
      <alignment horizontal="center" vertical="top"/>
    </xf>
    <xf numFmtId="0" fontId="58" fillId="5" borderId="4" xfId="6" applyFont="1" applyFill="1" applyBorder="1" applyAlignment="1">
      <alignment vertical="top" wrapText="1"/>
    </xf>
    <xf numFmtId="0" fontId="58" fillId="5" borderId="6" xfId="6" applyFont="1" applyFill="1" applyBorder="1" applyAlignment="1">
      <alignment vertical="top" wrapText="1"/>
    </xf>
    <xf numFmtId="0" fontId="67" fillId="5" borderId="4" xfId="6" applyFont="1" applyFill="1" applyBorder="1" applyAlignment="1">
      <alignment horizontal="center" vertical="top" wrapText="1"/>
    </xf>
    <xf numFmtId="0" fontId="58" fillId="5" borderId="4" xfId="6" applyFont="1" applyFill="1" applyBorder="1" applyAlignment="1">
      <alignment horizontal="center" vertical="top"/>
    </xf>
    <xf numFmtId="0" fontId="55" fillId="5" borderId="9" xfId="6" applyFont="1" applyFill="1" applyBorder="1" applyAlignment="1">
      <alignment vertical="top" wrapText="1"/>
    </xf>
    <xf numFmtId="0" fontId="58" fillId="5" borderId="9" xfId="6" applyFont="1" applyFill="1" applyBorder="1" applyAlignment="1">
      <alignment vertical="top" wrapText="1"/>
    </xf>
    <xf numFmtId="0" fontId="67" fillId="5" borderId="4" xfId="21" applyFont="1" applyFill="1" applyBorder="1" applyAlignment="1">
      <alignment horizontal="center" vertical="top" wrapText="1"/>
    </xf>
    <xf numFmtId="0" fontId="55" fillId="5" borderId="4" xfId="21" applyFont="1" applyFill="1" applyBorder="1" applyAlignment="1">
      <alignment vertical="top" wrapText="1"/>
    </xf>
    <xf numFmtId="0" fontId="55" fillId="5" borderId="4" xfId="21" applyFont="1" applyFill="1" applyBorder="1" applyAlignment="1">
      <alignment horizontal="center" vertical="top" wrapText="1"/>
    </xf>
    <xf numFmtId="2" fontId="55" fillId="5" borderId="4" xfId="21" applyNumberFormat="1" applyFont="1" applyFill="1" applyBorder="1" applyAlignment="1">
      <alignment horizontal="center" vertical="top"/>
    </xf>
    <xf numFmtId="2" fontId="55" fillId="5" borderId="4" xfId="21" applyNumberFormat="1" applyFont="1" applyFill="1" applyBorder="1" applyAlignment="1">
      <alignment vertical="top" wrapText="1"/>
    </xf>
    <xf numFmtId="0" fontId="55" fillId="5" borderId="4" xfId="21" applyFont="1" applyFill="1" applyBorder="1" applyAlignment="1">
      <alignment horizontal="left" vertical="top" wrapText="1"/>
    </xf>
    <xf numFmtId="2" fontId="55" fillId="5" borderId="4" xfId="21" applyNumberFormat="1" applyFont="1" applyFill="1" applyBorder="1" applyAlignment="1">
      <alignment horizontal="left" vertical="top" wrapText="1"/>
    </xf>
    <xf numFmtId="0" fontId="55" fillId="5" borderId="10" xfId="21" applyFont="1" applyFill="1" applyBorder="1" applyAlignment="1">
      <alignment vertical="top" wrapText="1"/>
    </xf>
    <xf numFmtId="0" fontId="90" fillId="5" borderId="4" xfId="22" applyFont="1" applyFill="1" applyBorder="1" applyAlignment="1">
      <alignment vertical="center"/>
    </xf>
    <xf numFmtId="0" fontId="90" fillId="5" borderId="4" xfId="22" applyFont="1" applyFill="1" applyBorder="1" applyAlignment="1">
      <alignment vertical="center" wrapText="1"/>
    </xf>
    <xf numFmtId="0" fontId="58" fillId="5" borderId="4" xfId="22" applyFont="1" applyFill="1" applyBorder="1" applyAlignment="1">
      <alignment horizontal="center" vertical="center"/>
    </xf>
    <xf numFmtId="0" fontId="67" fillId="5" borderId="4" xfId="22" applyFont="1" applyFill="1" applyBorder="1" applyAlignment="1">
      <alignment vertical="top" wrapText="1"/>
    </xf>
    <xf numFmtId="0" fontId="67" fillId="5" borderId="4" xfId="22" applyFont="1" applyFill="1" applyBorder="1" applyAlignment="1">
      <alignment horizontal="center" vertical="center" wrapText="1"/>
    </xf>
    <xf numFmtId="0" fontId="67" fillId="5" borderId="4" xfId="22" applyFont="1" applyFill="1" applyBorder="1" applyAlignment="1">
      <alignment vertical="center" wrapText="1"/>
    </xf>
    <xf numFmtId="0" fontId="67" fillId="5" borderId="4" xfId="22" applyFont="1" applyFill="1" applyBorder="1" applyAlignment="1">
      <alignment horizontal="center" vertical="center"/>
    </xf>
    <xf numFmtId="0" fontId="67" fillId="5" borderId="4" xfId="22" applyFont="1" applyFill="1" applyBorder="1" applyAlignment="1">
      <alignment horizontal="left" vertical="center" wrapText="1"/>
    </xf>
    <xf numFmtId="0" fontId="91" fillId="5" borderId="4" xfId="22" applyFont="1" applyFill="1" applyBorder="1" applyAlignment="1">
      <alignment horizontal="center" vertical="center" wrapText="1"/>
    </xf>
    <xf numFmtId="0" fontId="20" fillId="3" borderId="11" xfId="1" applyFont="1" applyFill="1" applyBorder="1" applyAlignment="1">
      <alignment vertical="top" wrapText="1"/>
    </xf>
    <xf numFmtId="0" fontId="17" fillId="3" borderId="11" xfId="1" applyFont="1" applyFill="1" applyBorder="1" applyAlignment="1">
      <alignment vertical="top" wrapText="1"/>
    </xf>
    <xf numFmtId="0" fontId="20" fillId="3" borderId="11" xfId="0" applyFont="1" applyFill="1" applyBorder="1" applyAlignment="1">
      <alignment vertical="center" wrapText="1"/>
    </xf>
    <xf numFmtId="0" fontId="20" fillId="3" borderId="0" xfId="0" applyFont="1" applyFill="1" applyAlignment="1">
      <alignment vertical="center"/>
    </xf>
    <xf numFmtId="0" fontId="28" fillId="3" borderId="0" xfId="0" applyFont="1" applyFill="1" applyBorder="1" applyAlignment="1">
      <alignment vertical="center" wrapText="1"/>
    </xf>
    <xf numFmtId="0" fontId="20" fillId="3" borderId="11" xfId="0" applyFont="1" applyFill="1" applyBorder="1" applyAlignment="1">
      <alignment vertical="top" wrapText="1"/>
    </xf>
    <xf numFmtId="0" fontId="17" fillId="3" borderId="11" xfId="0" applyFont="1" applyFill="1" applyBorder="1" applyAlignment="1">
      <alignment vertical="top" wrapText="1"/>
    </xf>
    <xf numFmtId="49" fontId="19" fillId="3" borderId="0" xfId="1" applyNumberFormat="1" applyFont="1" applyFill="1" applyBorder="1" applyAlignment="1">
      <alignment vertical="center" wrapText="1"/>
    </xf>
    <xf numFmtId="0" fontId="28" fillId="3" borderId="0" xfId="1" applyFont="1" applyFill="1" applyAlignment="1">
      <alignment horizontal="left" vertical="center"/>
    </xf>
    <xf numFmtId="49" fontId="19" fillId="3" borderId="0" xfId="0" applyNumberFormat="1" applyFont="1" applyFill="1" applyBorder="1" applyAlignment="1">
      <alignment vertical="center" wrapText="1"/>
    </xf>
    <xf numFmtId="0" fontId="20" fillId="3" borderId="0" xfId="0" applyFont="1" applyFill="1" applyBorder="1" applyAlignment="1">
      <alignment vertical="top" wrapText="1"/>
    </xf>
    <xf numFmtId="0" fontId="20" fillId="3" borderId="0" xfId="0" applyFont="1" applyFill="1" applyAlignment="1">
      <alignment horizontal="center" vertical="center" wrapText="1"/>
    </xf>
    <xf numFmtId="0" fontId="20" fillId="3" borderId="0" xfId="0" applyFont="1" applyFill="1" applyAlignment="1">
      <alignment vertical="center" wrapText="1"/>
    </xf>
    <xf numFmtId="0" fontId="22" fillId="3" borderId="0" xfId="1" applyFont="1" applyFill="1" applyBorder="1" applyAlignment="1">
      <alignment vertical="top" wrapText="1"/>
    </xf>
    <xf numFmtId="0" fontId="22" fillId="3" borderId="11" xfId="1" applyFont="1" applyFill="1" applyBorder="1" applyAlignment="1">
      <alignment vertical="top" wrapText="1"/>
    </xf>
    <xf numFmtId="0" fontId="22" fillId="3" borderId="4" xfId="1" applyFont="1" applyFill="1" applyBorder="1" applyAlignment="1">
      <alignment horizontal="center" vertical="center"/>
    </xf>
    <xf numFmtId="0" fontId="22" fillId="3" borderId="4" xfId="1" applyFont="1" applyFill="1" applyBorder="1" applyAlignment="1">
      <alignment vertical="center" wrapText="1"/>
    </xf>
    <xf numFmtId="49" fontId="22" fillId="3" borderId="4" xfId="1" applyNumberFormat="1" applyFont="1" applyFill="1" applyBorder="1" applyAlignment="1">
      <alignment vertical="top" wrapText="1"/>
    </xf>
    <xf numFmtId="0" fontId="22" fillId="3" borderId="4" xfId="1" applyNumberFormat="1" applyFont="1" applyFill="1" applyBorder="1" applyAlignment="1">
      <alignment horizontal="center" vertical="center" wrapText="1"/>
    </xf>
    <xf numFmtId="0" fontId="22" fillId="3" borderId="4" xfId="1" applyFont="1" applyFill="1" applyBorder="1" applyAlignment="1">
      <alignment horizontal="center" vertical="center" wrapText="1"/>
    </xf>
    <xf numFmtId="2" fontId="22" fillId="3" borderId="4" xfId="1" applyNumberFormat="1" applyFont="1" applyFill="1" applyBorder="1" applyAlignment="1">
      <alignment horizontal="center" vertical="center" wrapText="1"/>
    </xf>
    <xf numFmtId="0" fontId="17" fillId="3" borderId="0" xfId="1" applyFill="1"/>
    <xf numFmtId="2" fontId="22" fillId="3" borderId="4" xfId="1" applyNumberFormat="1" applyFont="1" applyFill="1" applyBorder="1" applyAlignment="1">
      <alignment horizontal="center" vertical="center"/>
    </xf>
    <xf numFmtId="0" fontId="20" fillId="3" borderId="4" xfId="1" applyFont="1" applyFill="1" applyBorder="1" applyAlignment="1">
      <alignment horizontal="center" vertical="center"/>
    </xf>
    <xf numFmtId="0" fontId="20" fillId="3" borderId="4" xfId="0" applyFont="1" applyFill="1" applyBorder="1" applyAlignment="1">
      <alignment horizontal="center" vertical="center" wrapText="1"/>
    </xf>
    <xf numFmtId="49" fontId="28" fillId="3" borderId="0" xfId="1" applyNumberFormat="1" applyFont="1" applyFill="1" applyBorder="1" applyAlignment="1">
      <alignment vertical="center" wrapText="1"/>
    </xf>
    <xf numFmtId="0" fontId="17" fillId="3" borderId="4" xfId="1" applyFont="1" applyFill="1" applyBorder="1" applyAlignment="1" applyProtection="1">
      <alignment horizontal="center" vertical="center"/>
    </xf>
    <xf numFmtId="0" fontId="28" fillId="3" borderId="4"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0" fillId="3" borderId="3" xfId="1" applyFont="1" applyFill="1" applyBorder="1" applyAlignment="1">
      <alignment horizontal="center" vertical="center"/>
    </xf>
    <xf numFmtId="0" fontId="13" fillId="3" borderId="0" xfId="1" applyFont="1" applyFill="1" applyBorder="1" applyAlignment="1"/>
    <xf numFmtId="0" fontId="19" fillId="3" borderId="0" xfId="1" applyFont="1" applyFill="1" applyBorder="1" applyAlignment="1">
      <alignment vertical="center" wrapText="1"/>
    </xf>
    <xf numFmtId="0" fontId="19" fillId="3" borderId="0" xfId="1" applyFont="1" applyFill="1" applyBorder="1" applyAlignment="1"/>
    <xf numFmtId="0" fontId="17" fillId="3" borderId="0" xfId="1" applyFill="1" applyBorder="1"/>
    <xf numFmtId="0" fontId="23" fillId="3" borderId="0" xfId="1" applyFont="1" applyFill="1" applyBorder="1" applyAlignment="1">
      <alignment horizontal="center" vertical="center"/>
    </xf>
    <xf numFmtId="0" fontId="23" fillId="3" borderId="0" xfId="1" applyFont="1" applyFill="1" applyBorder="1" applyAlignment="1">
      <alignment horizontal="center"/>
    </xf>
    <xf numFmtId="0" fontId="19" fillId="3" borderId="0" xfId="1" applyFont="1" applyFill="1" applyBorder="1" applyAlignment="1">
      <alignment horizontal="center"/>
    </xf>
    <xf numFmtId="0" fontId="28" fillId="3" borderId="3" xfId="1" applyFont="1" applyFill="1" applyBorder="1" applyAlignment="1">
      <alignment horizontal="center" vertical="center"/>
    </xf>
    <xf numFmtId="0" fontId="28" fillId="3" borderId="3" xfId="1" applyNumberFormat="1" applyFont="1" applyFill="1" applyBorder="1" applyAlignment="1">
      <alignment horizontal="center" vertical="center" wrapText="1"/>
    </xf>
    <xf numFmtId="0" fontId="28" fillId="3" borderId="4" xfId="1" applyFont="1" applyFill="1" applyBorder="1" applyAlignment="1">
      <alignment horizontal="center"/>
    </xf>
    <xf numFmtId="0" fontId="20" fillId="3" borderId="4" xfId="1" applyFont="1" applyFill="1" applyBorder="1" applyAlignment="1">
      <alignment horizontal="center" vertical="top" wrapText="1"/>
    </xf>
    <xf numFmtId="0" fontId="20" fillId="3" borderId="4" xfId="1" applyFont="1" applyFill="1" applyBorder="1" applyAlignment="1">
      <alignment horizontal="left" vertical="top" wrapText="1"/>
    </xf>
    <xf numFmtId="0" fontId="20" fillId="3" borderId="4" xfId="1" applyNumberFormat="1" applyFont="1" applyFill="1" applyBorder="1" applyAlignment="1">
      <alignment horizontal="center" vertical="top" wrapText="1"/>
    </xf>
    <xf numFmtId="0" fontId="20" fillId="3" borderId="4" xfId="1" applyFont="1" applyFill="1" applyBorder="1" applyAlignment="1">
      <alignment horizontal="center" vertical="center" wrapText="1"/>
    </xf>
    <xf numFmtId="2" fontId="20" fillId="3" borderId="4" xfId="1" applyNumberFormat="1" applyFont="1" applyFill="1" applyBorder="1" applyAlignment="1">
      <alignment horizontal="center" vertical="center"/>
    </xf>
    <xf numFmtId="2" fontId="20" fillId="3" borderId="4" xfId="1" applyNumberFormat="1" applyFont="1" applyFill="1" applyBorder="1" applyAlignment="1">
      <alignment horizontal="center" vertical="top" wrapText="1"/>
    </xf>
    <xf numFmtId="2" fontId="20" fillId="3" borderId="4" xfId="1" applyNumberFormat="1" applyFont="1" applyFill="1" applyBorder="1" applyAlignment="1">
      <alignment horizontal="center" vertical="center" wrapText="1"/>
    </xf>
    <xf numFmtId="49" fontId="20" fillId="3" borderId="10" xfId="1" applyNumberFormat="1" applyFont="1" applyFill="1" applyBorder="1" applyAlignment="1">
      <alignment vertical="top" wrapText="1"/>
    </xf>
    <xf numFmtId="0" fontId="20" fillId="3" borderId="3" xfId="1" applyNumberFormat="1" applyFont="1" applyFill="1" applyBorder="1" applyAlignment="1">
      <alignment horizontal="center" vertical="top" wrapText="1"/>
    </xf>
    <xf numFmtId="0" fontId="20" fillId="3" borderId="4" xfId="1" applyFont="1" applyFill="1" applyBorder="1" applyAlignment="1">
      <alignment horizontal="left" vertical="center" wrapText="1"/>
    </xf>
    <xf numFmtId="0" fontId="20" fillId="3" borderId="3" xfId="1" applyNumberFormat="1" applyFont="1" applyFill="1" applyBorder="1" applyAlignment="1">
      <alignment horizontal="center" vertical="center" wrapText="1"/>
    </xf>
    <xf numFmtId="1" fontId="20" fillId="3" borderId="4" xfId="1" applyNumberFormat="1" applyFont="1" applyFill="1" applyBorder="1" applyAlignment="1">
      <alignment horizontal="center" vertical="center" wrapText="1"/>
    </xf>
    <xf numFmtId="0" fontId="20" fillId="3" borderId="4" xfId="1" applyFont="1" applyFill="1" applyBorder="1" applyAlignment="1">
      <alignment vertical="center" wrapText="1"/>
    </xf>
    <xf numFmtId="0" fontId="20" fillId="3" borderId="4" xfId="1" applyFont="1" applyFill="1" applyBorder="1" applyAlignment="1">
      <alignment vertical="top" wrapText="1"/>
    </xf>
    <xf numFmtId="0" fontId="20" fillId="3" borderId="6" xfId="1" applyNumberFormat="1" applyFont="1" applyFill="1" applyBorder="1" applyAlignment="1">
      <alignment horizontal="center" vertical="center"/>
    </xf>
    <xf numFmtId="0" fontId="20" fillId="3" borderId="4" xfId="1" applyNumberFormat="1" applyFont="1" applyFill="1" applyBorder="1" applyAlignment="1">
      <alignment horizontal="center" vertical="center"/>
    </xf>
    <xf numFmtId="0" fontId="20" fillId="3" borderId="4" xfId="1" applyNumberFormat="1" applyFont="1" applyFill="1" applyBorder="1" applyAlignment="1">
      <alignment horizontal="center" vertical="center" wrapText="1"/>
    </xf>
    <xf numFmtId="0" fontId="20" fillId="3" borderId="4" xfId="1" applyNumberFormat="1" applyFont="1" applyFill="1" applyBorder="1" applyAlignment="1">
      <alignment vertical="top" wrapText="1"/>
    </xf>
    <xf numFmtId="0" fontId="28" fillId="3" borderId="4" xfId="1" applyNumberFormat="1" applyFont="1" applyFill="1" applyBorder="1" applyAlignment="1">
      <alignment vertical="center" wrapText="1"/>
    </xf>
    <xf numFmtId="0" fontId="28" fillId="3" borderId="4" xfId="1" applyNumberFormat="1" applyFont="1" applyFill="1" applyBorder="1" applyAlignment="1">
      <alignment horizontal="left" vertical="top" wrapText="1"/>
    </xf>
    <xf numFmtId="0" fontId="28" fillId="3" borderId="4" xfId="1" applyFont="1" applyFill="1" applyBorder="1" applyAlignment="1">
      <alignment vertical="top" wrapText="1"/>
    </xf>
    <xf numFmtId="2" fontId="28" fillId="3" borderId="4" xfId="1" applyNumberFormat="1" applyFont="1" applyFill="1" applyBorder="1" applyAlignment="1">
      <alignment horizontal="center" vertical="center" wrapText="1"/>
    </xf>
    <xf numFmtId="49" fontId="20" fillId="3" borderId="4" xfId="1" applyNumberFormat="1" applyFont="1" applyFill="1" applyBorder="1" applyAlignment="1">
      <alignment vertical="center" wrapText="1"/>
    </xf>
    <xf numFmtId="0" fontId="20" fillId="3" borderId="4" xfId="1" applyFont="1" applyFill="1" applyBorder="1" applyAlignment="1"/>
    <xf numFmtId="0" fontId="20" fillId="3" borderId="10" xfId="1" applyFont="1" applyFill="1" applyBorder="1" applyAlignment="1"/>
    <xf numFmtId="2" fontId="20" fillId="3" borderId="4" xfId="17" applyNumberFormat="1" applyFont="1" applyFill="1" applyBorder="1" applyAlignment="1">
      <alignment horizontal="center" vertical="center"/>
    </xf>
    <xf numFmtId="0" fontId="20" fillId="3" borderId="4" xfId="1" applyFont="1" applyFill="1" applyBorder="1" applyAlignment="1">
      <alignment horizontal="left" wrapText="1"/>
    </xf>
    <xf numFmtId="2" fontId="20" fillId="3" borderId="4" xfId="1" applyNumberFormat="1" applyFont="1" applyFill="1" applyBorder="1" applyAlignment="1">
      <alignment horizontal="center"/>
    </xf>
    <xf numFmtId="0" fontId="20" fillId="3" borderId="4" xfId="2" applyFont="1" applyFill="1" applyBorder="1" applyAlignment="1">
      <alignment horizontal="center" vertical="center" wrapText="1"/>
    </xf>
    <xf numFmtId="2" fontId="20" fillId="3" borderId="9" xfId="1" applyNumberFormat="1" applyFont="1" applyFill="1" applyBorder="1" applyAlignment="1">
      <alignment horizontal="center" vertical="center"/>
    </xf>
    <xf numFmtId="49" fontId="22" fillId="3" borderId="4" xfId="1" applyNumberFormat="1" applyFont="1" applyFill="1" applyBorder="1" applyAlignment="1">
      <alignment horizontal="left" vertical="center" wrapText="1"/>
    </xf>
    <xf numFmtId="49" fontId="22" fillId="3" borderId="4" xfId="1" applyNumberFormat="1" applyFont="1" applyFill="1" applyBorder="1" applyAlignment="1">
      <alignment horizontal="left" vertical="center"/>
    </xf>
    <xf numFmtId="0" fontId="20" fillId="3" borderId="6" xfId="1" applyFont="1" applyFill="1" applyBorder="1" applyAlignment="1">
      <alignment horizontal="center" vertical="center"/>
    </xf>
    <xf numFmtId="49" fontId="28" fillId="3" borderId="4" xfId="1" applyNumberFormat="1" applyFont="1" applyFill="1" applyBorder="1" applyAlignment="1">
      <alignment vertical="center" wrapText="1"/>
    </xf>
    <xf numFmtId="2" fontId="28" fillId="3" borderId="4" xfId="1" applyNumberFormat="1" applyFont="1" applyFill="1" applyBorder="1" applyAlignment="1">
      <alignment horizontal="center" vertical="center"/>
    </xf>
    <xf numFmtId="9" fontId="20" fillId="3" borderId="4" xfId="1" applyNumberFormat="1" applyFont="1" applyFill="1" applyBorder="1" applyAlignment="1">
      <alignment horizontal="center" vertical="center" wrapText="1"/>
    </xf>
    <xf numFmtId="49" fontId="28" fillId="3" borderId="3" xfId="1" applyNumberFormat="1" applyFont="1" applyFill="1" applyBorder="1" applyAlignment="1">
      <alignment vertical="center" wrapText="1"/>
    </xf>
    <xf numFmtId="0" fontId="20" fillId="3" borderId="3" xfId="1" applyFont="1" applyFill="1" applyBorder="1" applyAlignment="1">
      <alignment horizontal="left" wrapText="1"/>
    </xf>
    <xf numFmtId="0" fontId="20" fillId="3" borderId="3" xfId="1" applyFont="1" applyFill="1" applyBorder="1" applyAlignment="1">
      <alignment horizontal="center" vertical="center" wrapText="1"/>
    </xf>
    <xf numFmtId="2" fontId="28" fillId="3" borderId="3" xfId="1" applyNumberFormat="1" applyFont="1" applyFill="1" applyBorder="1" applyAlignment="1">
      <alignment horizontal="center" vertical="center"/>
    </xf>
    <xf numFmtId="0" fontId="20" fillId="3" borderId="0" xfId="1" applyFont="1" applyFill="1" applyBorder="1" applyAlignment="1">
      <alignment horizontal="center" vertical="center"/>
    </xf>
    <xf numFmtId="0" fontId="20" fillId="3" borderId="4" xfId="10" applyFont="1" applyFill="1" applyBorder="1" applyAlignment="1">
      <alignment horizontal="center" vertical="center"/>
    </xf>
    <xf numFmtId="0" fontId="17" fillId="3" borderId="4" xfId="1" applyFont="1" applyFill="1" applyBorder="1" applyAlignment="1">
      <alignment horizontal="center" vertical="top"/>
    </xf>
    <xf numFmtId="49" fontId="23" fillId="3" borderId="0" xfId="1" applyNumberFormat="1" applyFont="1" applyFill="1" applyAlignment="1">
      <alignment horizontal="center" vertical="center" wrapText="1"/>
    </xf>
    <xf numFmtId="2" fontId="17" fillId="3" borderId="4" xfId="1" applyNumberFormat="1" applyFont="1" applyFill="1" applyBorder="1" applyAlignment="1">
      <alignment horizontal="center" vertical="center" wrapText="1"/>
    </xf>
    <xf numFmtId="0" fontId="73" fillId="3" borderId="11" xfId="1" applyFont="1" applyFill="1" applyBorder="1" applyAlignment="1">
      <alignment vertical="top" wrapText="1"/>
    </xf>
    <xf numFmtId="49" fontId="15" fillId="3" borderId="0" xfId="1" applyNumberFormat="1" applyFont="1" applyFill="1" applyBorder="1" applyAlignment="1">
      <alignment vertical="center" wrapText="1"/>
    </xf>
    <xf numFmtId="0" fontId="17" fillId="3" borderId="0" xfId="0" applyFont="1" applyFill="1" applyAlignment="1">
      <alignment vertical="center"/>
    </xf>
    <xf numFmtId="0" fontId="17" fillId="3" borderId="0" xfId="2" applyFont="1" applyFill="1" applyAlignment="1">
      <alignment horizontal="left" vertical="top" wrapText="1"/>
    </xf>
    <xf numFmtId="0" fontId="20" fillId="3" borderId="4" xfId="0" applyFont="1" applyFill="1" applyBorder="1" applyAlignment="1">
      <alignment vertical="center" wrapText="1"/>
    </xf>
    <xf numFmtId="0" fontId="20" fillId="3" borderId="4" xfId="0" applyFont="1" applyFill="1" applyBorder="1" applyAlignment="1">
      <alignment horizontal="center" vertical="top" wrapText="1"/>
    </xf>
    <xf numFmtId="2" fontId="20" fillId="3" borderId="4" xfId="0" applyNumberFormat="1" applyFont="1" applyFill="1" applyBorder="1" applyAlignment="1">
      <alignment horizontal="center" vertical="center"/>
    </xf>
    <xf numFmtId="0" fontId="20" fillId="3" borderId="3" xfId="0" applyFont="1" applyFill="1" applyBorder="1" applyAlignment="1">
      <alignment horizontal="center" vertical="center" wrapText="1"/>
    </xf>
    <xf numFmtId="0" fontId="28" fillId="3" borderId="4" xfId="0" applyNumberFormat="1" applyFont="1" applyFill="1" applyBorder="1" applyAlignment="1">
      <alignment vertical="center" wrapText="1"/>
    </xf>
    <xf numFmtId="0" fontId="28" fillId="3" borderId="4" xfId="0" applyFont="1" applyFill="1" applyBorder="1" applyAlignment="1">
      <alignment horizontal="center" vertical="top" wrapText="1"/>
    </xf>
    <xf numFmtId="2" fontId="28" fillId="3" borderId="4" xfId="0" applyNumberFormat="1" applyFont="1" applyFill="1" applyBorder="1" applyAlignment="1">
      <alignment horizontal="center" vertical="top" wrapText="1"/>
    </xf>
    <xf numFmtId="49" fontId="20" fillId="3" borderId="4" xfId="0" applyNumberFormat="1" applyFont="1" applyFill="1" applyBorder="1" applyAlignment="1">
      <alignment vertical="center" wrapText="1"/>
    </xf>
    <xf numFmtId="2" fontId="20" fillId="3" borderId="4" xfId="0" applyNumberFormat="1" applyFont="1" applyFill="1" applyBorder="1" applyAlignment="1">
      <alignment vertical="top"/>
    </xf>
    <xf numFmtId="165" fontId="20" fillId="3" borderId="4" xfId="0" applyNumberFormat="1" applyFont="1" applyFill="1" applyBorder="1" applyAlignment="1">
      <alignment horizontal="center" vertical="center"/>
    </xf>
    <xf numFmtId="2" fontId="20" fillId="3" borderId="6" xfId="0" applyNumberFormat="1" applyFont="1" applyFill="1" applyBorder="1" applyAlignment="1">
      <alignment horizontal="center" vertical="top" wrapText="1"/>
    </xf>
    <xf numFmtId="0" fontId="20" fillId="3" borderId="4" xfId="0" applyFont="1" applyFill="1" applyBorder="1" applyAlignment="1">
      <alignment horizontal="center" vertical="top"/>
    </xf>
    <xf numFmtId="49" fontId="28" fillId="3" borderId="4" xfId="0" applyNumberFormat="1" applyFont="1" applyFill="1" applyBorder="1" applyAlignment="1">
      <alignment vertical="center" wrapText="1"/>
    </xf>
    <xf numFmtId="2" fontId="20" fillId="3" borderId="6" xfId="0" applyNumberFormat="1" applyFont="1" applyFill="1" applyBorder="1" applyAlignment="1">
      <alignment horizontal="center" vertical="center" wrapText="1"/>
    </xf>
    <xf numFmtId="2" fontId="20" fillId="3" borderId="6" xfId="0" applyNumberFormat="1" applyFont="1" applyFill="1" applyBorder="1" applyAlignment="1">
      <alignment horizontal="center" vertical="center"/>
    </xf>
    <xf numFmtId="0" fontId="17" fillId="0" borderId="0" xfId="2"/>
    <xf numFmtId="2" fontId="13" fillId="3" borderId="4" xfId="2" applyNumberFormat="1" applyFont="1" applyFill="1" applyBorder="1" applyAlignment="1">
      <alignment horizontal="center" vertical="top" wrapText="1"/>
    </xf>
    <xf numFmtId="1" fontId="13" fillId="3" borderId="4" xfId="2" applyNumberFormat="1" applyFont="1" applyFill="1" applyBorder="1" applyAlignment="1">
      <alignment horizontal="center" vertical="top" wrapText="1"/>
    </xf>
    <xf numFmtId="0" fontId="22" fillId="3" borderId="4" xfId="2" applyFont="1" applyFill="1" applyBorder="1" applyAlignment="1">
      <alignment horizontal="center" vertical="top" wrapText="1"/>
    </xf>
    <xf numFmtId="0" fontId="22" fillId="3" borderId="4" xfId="2" applyFont="1" applyFill="1" applyBorder="1" applyAlignment="1">
      <alignment vertical="top" wrapText="1"/>
    </xf>
    <xf numFmtId="0" fontId="23" fillId="3" borderId="0" xfId="0" applyFont="1" applyFill="1" applyBorder="1" applyAlignment="1">
      <alignment horizontal="center"/>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8" fillId="3" borderId="4" xfId="1" applyFont="1" applyFill="1" applyBorder="1" applyAlignment="1">
      <alignment horizontal="center" vertical="center" wrapText="1"/>
    </xf>
    <xf numFmtId="0" fontId="20" fillId="3" borderId="3"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4" xfId="1" applyFont="1" applyFill="1" applyBorder="1" applyAlignment="1">
      <alignment horizontal="center" vertical="center" wrapText="1"/>
    </xf>
    <xf numFmtId="0" fontId="15" fillId="3" borderId="0" xfId="0" applyFont="1" applyFill="1" applyBorder="1" applyAlignment="1">
      <alignment vertical="center" wrapText="1"/>
    </xf>
    <xf numFmtId="0" fontId="13" fillId="3" borderId="0" xfId="0" applyFont="1" applyFill="1" applyBorder="1" applyAlignment="1"/>
    <xf numFmtId="0" fontId="13" fillId="3" borderId="0" xfId="0" applyFont="1" applyFill="1" applyAlignment="1"/>
    <xf numFmtId="0" fontId="0" fillId="3" borderId="0" xfId="0" applyFill="1" applyAlignment="1"/>
    <xf numFmtId="0" fontId="0" fillId="3" borderId="0" xfId="0" applyFill="1" applyAlignment="1">
      <alignment horizontal="center"/>
    </xf>
    <xf numFmtId="0" fontId="15" fillId="3" borderId="0" xfId="0" applyFont="1" applyFill="1" applyBorder="1" applyAlignment="1"/>
    <xf numFmtId="0" fontId="15" fillId="3" borderId="0" xfId="0" applyFont="1" applyFill="1" applyAlignment="1"/>
    <xf numFmtId="0" fontId="16" fillId="3" borderId="0" xfId="0" applyFont="1" applyFill="1" applyAlignment="1">
      <alignment vertical="center" wrapText="1"/>
    </xf>
    <xf numFmtId="0" fontId="14" fillId="3" borderId="0" xfId="0" applyFont="1" applyFill="1" applyBorder="1" applyAlignment="1">
      <alignment horizontal="center" vertical="center"/>
    </xf>
    <xf numFmtId="0" fontId="16" fillId="3" borderId="0" xfId="0" applyFont="1" applyFill="1" applyAlignment="1"/>
    <xf numFmtId="0" fontId="0" fillId="3" borderId="1" xfId="0" applyFill="1" applyBorder="1" applyAlignment="1"/>
    <xf numFmtId="0" fontId="0" fillId="3" borderId="0" xfId="0" applyFill="1" applyBorder="1"/>
    <xf numFmtId="0" fontId="15" fillId="3" borderId="4" xfId="0" applyFont="1" applyFill="1" applyBorder="1" applyAlignment="1">
      <alignment horizontal="center" vertical="center"/>
    </xf>
    <xf numFmtId="0" fontId="15" fillId="3" borderId="4" xfId="0" applyFont="1" applyFill="1" applyBorder="1" applyAlignment="1">
      <alignment horizontal="center"/>
    </xf>
    <xf numFmtId="0" fontId="0" fillId="3" borderId="4" xfId="0" applyFill="1" applyBorder="1" applyAlignment="1">
      <alignment horizontal="center" vertical="center"/>
    </xf>
    <xf numFmtId="0" fontId="0" fillId="3" borderId="4" xfId="0" applyFill="1" applyBorder="1" applyAlignment="1">
      <alignment vertical="center"/>
    </xf>
    <xf numFmtId="0" fontId="0" fillId="3" borderId="4"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top"/>
    </xf>
    <xf numFmtId="0" fontId="0" fillId="3" borderId="4" xfId="0" applyFill="1" applyBorder="1" applyAlignment="1">
      <alignment vertical="center" wrapText="1"/>
    </xf>
    <xf numFmtId="0" fontId="0" fillId="3" borderId="7" xfId="0" applyFill="1" applyBorder="1" applyAlignment="1">
      <alignment vertical="center" wrapText="1"/>
    </xf>
    <xf numFmtId="49" fontId="0" fillId="3" borderId="4" xfId="0" applyNumberFormat="1" applyFill="1" applyBorder="1" applyAlignment="1">
      <alignment horizontal="center" vertical="center"/>
    </xf>
    <xf numFmtId="0" fontId="0" fillId="3" borderId="4" xfId="0" applyFill="1" applyBorder="1" applyAlignment="1">
      <alignment horizontal="center" vertical="center" wrapText="1"/>
    </xf>
    <xf numFmtId="0" fontId="17" fillId="3" borderId="4" xfId="0" applyFont="1" applyFill="1" applyBorder="1" applyAlignment="1">
      <alignment vertical="center" wrapText="1"/>
    </xf>
    <xf numFmtId="0" fontId="17" fillId="3" borderId="4" xfId="0" applyFont="1" applyFill="1" applyBorder="1" applyAlignment="1">
      <alignment horizontal="center" vertical="center"/>
    </xf>
    <xf numFmtId="49" fontId="17" fillId="3" borderId="4" xfId="0" applyNumberFormat="1" applyFont="1" applyFill="1" applyBorder="1" applyAlignment="1">
      <alignment vertical="center" wrapText="1"/>
    </xf>
    <xf numFmtId="0" fontId="17" fillId="3" borderId="4" xfId="0" applyNumberFormat="1" applyFont="1" applyFill="1" applyBorder="1" applyAlignment="1">
      <alignment horizontal="center" vertical="center" wrapText="1"/>
    </xf>
    <xf numFmtId="49" fontId="18" fillId="3" borderId="0" xfId="0" applyNumberFormat="1" applyFont="1" applyFill="1" applyAlignment="1">
      <alignment horizontal="center" wrapText="1"/>
    </xf>
    <xf numFmtId="49" fontId="18" fillId="3" borderId="0" xfId="0" applyNumberFormat="1" applyFont="1" applyFill="1" applyBorder="1" applyAlignment="1">
      <alignment vertical="center" wrapText="1"/>
    </xf>
    <xf numFmtId="49" fontId="17" fillId="3" borderId="0" xfId="0" applyNumberFormat="1" applyFont="1" applyFill="1" applyBorder="1" applyAlignment="1">
      <alignment vertical="center" wrapText="1"/>
    </xf>
    <xf numFmtId="2" fontId="0" fillId="3" borderId="0" xfId="0" applyNumberFormat="1" applyFill="1" applyBorder="1" applyAlignment="1">
      <alignment horizontal="center" vertical="center" wrapText="1"/>
    </xf>
    <xf numFmtId="0" fontId="15" fillId="3" borderId="4" xfId="0" applyFont="1" applyFill="1" applyBorder="1" applyAlignment="1">
      <alignment vertical="center"/>
    </xf>
    <xf numFmtId="2" fontId="17" fillId="3" borderId="4" xfId="0" applyNumberFormat="1" applyFont="1" applyFill="1" applyBorder="1" applyAlignment="1">
      <alignment horizontal="center" vertical="center"/>
    </xf>
    <xf numFmtId="49" fontId="17" fillId="3" borderId="4" xfId="0" applyNumberFormat="1" applyFont="1" applyFill="1" applyBorder="1" applyAlignment="1">
      <alignment horizontal="left" vertical="center" wrapText="1"/>
    </xf>
    <xf numFmtId="0" fontId="0" fillId="3" borderId="0" xfId="0" applyFill="1" applyAlignment="1">
      <alignment horizontal="center" vertical="center"/>
    </xf>
    <xf numFmtId="2" fontId="15" fillId="3" borderId="4" xfId="0" applyNumberFormat="1" applyFont="1" applyFill="1" applyBorder="1" applyAlignment="1">
      <alignment horizontal="center" vertical="center"/>
    </xf>
    <xf numFmtId="2" fontId="0" fillId="3" borderId="4" xfId="0" applyNumberFormat="1" applyFill="1" applyBorder="1" applyAlignment="1">
      <alignment horizontal="center" vertical="center" wrapText="1"/>
    </xf>
    <xf numFmtId="0" fontId="0" fillId="3" borderId="0" xfId="0" applyFill="1" applyAlignment="1">
      <alignment wrapText="1"/>
    </xf>
    <xf numFmtId="0" fontId="0" fillId="3" borderId="7" xfId="0" applyNumberFormat="1" applyFill="1" applyBorder="1" applyAlignment="1">
      <alignment horizontal="center" vertical="center"/>
    </xf>
    <xf numFmtId="0" fontId="0" fillId="3" borderId="7" xfId="0" applyFill="1" applyBorder="1" applyAlignment="1">
      <alignment horizontal="center" vertical="center"/>
    </xf>
    <xf numFmtId="0" fontId="19" fillId="3" borderId="0" xfId="0" applyFont="1" applyFill="1" applyAlignment="1">
      <alignment horizontal="center"/>
    </xf>
    <xf numFmtId="0" fontId="0" fillId="3" borderId="9" xfId="0" applyFill="1" applyBorder="1" applyAlignment="1">
      <alignment horizontal="center" vertical="center"/>
    </xf>
    <xf numFmtId="0"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17" fillId="3" borderId="4" xfId="0" applyFont="1" applyFill="1" applyBorder="1" applyAlignment="1">
      <alignment vertical="center"/>
    </xf>
    <xf numFmtId="0" fontId="17" fillId="3" borderId="9" xfId="0" applyFont="1" applyFill="1" applyBorder="1" applyAlignment="1">
      <alignment horizontal="center" vertical="center"/>
    </xf>
    <xf numFmtId="0" fontId="15" fillId="3" borderId="4" xfId="0" applyNumberFormat="1" applyFont="1" applyFill="1" applyBorder="1" applyAlignment="1">
      <alignment vertical="center" wrapText="1"/>
    </xf>
    <xf numFmtId="0" fontId="15" fillId="3" borderId="9" xfId="0" applyNumberFormat="1"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49" fontId="17" fillId="3" borderId="11" xfId="0" applyNumberFormat="1" applyFont="1" applyFill="1" applyBorder="1" applyAlignment="1">
      <alignment vertical="center" wrapText="1"/>
    </xf>
    <xf numFmtId="49" fontId="17" fillId="3" borderId="0" xfId="0" applyNumberFormat="1" applyFont="1" applyFill="1" applyAlignment="1">
      <alignment vertical="center" wrapText="1"/>
    </xf>
    <xf numFmtId="0" fontId="15" fillId="3" borderId="3"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NumberFormat="1" applyFill="1" applyBorder="1" applyAlignment="1">
      <alignment vertical="center"/>
    </xf>
    <xf numFmtId="0" fontId="0" fillId="3" borderId="4" xfId="0" applyNumberForma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165" fontId="0" fillId="3" borderId="4" xfId="0" applyNumberFormat="1" applyFill="1" applyBorder="1" applyAlignment="1">
      <alignment horizontal="center" vertical="center"/>
    </xf>
    <xf numFmtId="0" fontId="17" fillId="3" borderId="0" xfId="0" applyFont="1" applyFill="1"/>
    <xf numFmtId="49" fontId="19" fillId="3" borderId="0" xfId="0" applyNumberFormat="1" applyFont="1" applyFill="1" applyAlignment="1">
      <alignment vertical="center" wrapText="1"/>
    </xf>
    <xf numFmtId="165" fontId="0" fillId="3" borderId="4" xfId="0" applyNumberFormat="1" applyFill="1" applyBorder="1" applyAlignment="1">
      <alignment horizontal="center" vertical="center" wrapText="1"/>
    </xf>
    <xf numFmtId="2" fontId="17" fillId="3" borderId="0" xfId="0" applyNumberFormat="1" applyFont="1" applyFill="1" applyBorder="1" applyAlignment="1">
      <alignment horizontal="center" vertical="center"/>
    </xf>
    <xf numFmtId="0" fontId="17" fillId="3" borderId="6" xfId="1" applyFont="1" applyFill="1" applyBorder="1" applyAlignment="1">
      <alignment horizontal="center" vertical="center"/>
    </xf>
    <xf numFmtId="0" fontId="17" fillId="3" borderId="4" xfId="1" applyFont="1" applyFill="1" applyBorder="1" applyAlignment="1">
      <alignment horizontal="center" vertical="center"/>
    </xf>
    <xf numFmtId="0" fontId="17" fillId="3" borderId="3" xfId="1" applyFont="1" applyFill="1" applyBorder="1" applyAlignment="1">
      <alignment horizontal="center" vertical="center"/>
    </xf>
    <xf numFmtId="0" fontId="15" fillId="3" borderId="4" xfId="0" applyFont="1" applyFill="1" applyBorder="1" applyAlignment="1">
      <alignment horizontal="center" vertical="center" wrapText="1"/>
    </xf>
    <xf numFmtId="2" fontId="15" fillId="3" borderId="4"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wrapText="1"/>
    </xf>
    <xf numFmtId="0" fontId="17" fillId="3" borderId="11" xfId="0" applyFont="1" applyFill="1" applyBorder="1" applyAlignment="1">
      <alignment vertical="center"/>
    </xf>
    <xf numFmtId="0" fontId="17" fillId="3" borderId="0" xfId="0" applyFont="1" applyFill="1" applyBorder="1" applyAlignment="1">
      <alignment vertical="center"/>
    </xf>
    <xf numFmtId="0" fontId="17" fillId="3" borderId="4" xfId="0" applyFont="1" applyFill="1" applyBorder="1" applyAlignment="1">
      <alignment horizontal="center" vertical="center" wrapText="1"/>
    </xf>
    <xf numFmtId="49" fontId="15" fillId="3" borderId="4" xfId="0" applyNumberFormat="1" applyFont="1" applyFill="1" applyBorder="1" applyAlignment="1">
      <alignment vertical="center" wrapText="1"/>
    </xf>
    <xf numFmtId="0" fontId="21" fillId="3" borderId="4"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2" fontId="21" fillId="3" borderId="4" xfId="0" applyNumberFormat="1" applyFont="1" applyFill="1" applyBorder="1" applyAlignment="1">
      <alignment horizontal="center" vertical="center" wrapText="1"/>
    </xf>
    <xf numFmtId="165" fontId="21" fillId="3" borderId="4" xfId="0" applyNumberFormat="1" applyFont="1" applyFill="1" applyBorder="1" applyAlignment="1">
      <alignment horizontal="center" vertical="center" wrapText="1"/>
    </xf>
    <xf numFmtId="0" fontId="15" fillId="3" borderId="0" xfId="0" applyFont="1" applyFill="1" applyBorder="1" applyAlignment="1">
      <alignment horizontal="center" vertical="top" wrapText="1"/>
    </xf>
    <xf numFmtId="0" fontId="15" fillId="3" borderId="0" xfId="0" applyNumberFormat="1" applyFont="1" applyFill="1" applyBorder="1" applyAlignment="1">
      <alignment horizontal="center" vertical="center" wrapText="1"/>
    </xf>
    <xf numFmtId="0" fontId="15" fillId="3" borderId="0" xfId="0" applyFont="1" applyFill="1" applyBorder="1" applyAlignment="1">
      <alignment horizontal="center" vertical="center" wrapText="1"/>
    </xf>
    <xf numFmtId="2" fontId="15" fillId="3" borderId="0" xfId="0" applyNumberFormat="1" applyFont="1" applyFill="1" applyBorder="1" applyAlignment="1">
      <alignment horizontal="center" vertical="center" wrapText="1"/>
    </xf>
    <xf numFmtId="165" fontId="15" fillId="3" borderId="0" xfId="0" applyNumberFormat="1" applyFont="1" applyFill="1" applyBorder="1" applyAlignment="1">
      <alignment horizontal="center" vertical="center" wrapText="1"/>
    </xf>
    <xf numFmtId="0" fontId="15" fillId="3" borderId="0" xfId="1" applyFont="1" applyFill="1" applyAlignment="1">
      <alignment horizontal="center" vertical="top"/>
    </xf>
    <xf numFmtId="165" fontId="0" fillId="3" borderId="0" xfId="0" applyNumberFormat="1" applyFill="1"/>
    <xf numFmtId="0" fontId="17" fillId="3" borderId="0" xfId="1" applyFont="1" applyFill="1" applyAlignment="1">
      <alignment horizontal="center" vertical="top"/>
    </xf>
    <xf numFmtId="0" fontId="17" fillId="3" borderId="0" xfId="1" applyFont="1" applyFill="1" applyAlignment="1">
      <alignment vertical="top" wrapText="1"/>
    </xf>
    <xf numFmtId="0" fontId="17" fillId="3" borderId="0" xfId="1" applyNumberFormat="1" applyFont="1" applyFill="1" applyAlignment="1">
      <alignment horizontal="center"/>
    </xf>
    <xf numFmtId="0" fontId="17" fillId="3" borderId="0" xfId="1" applyFont="1" applyFill="1" applyAlignment="1">
      <alignment horizontal="center"/>
    </xf>
    <xf numFmtId="0" fontId="22" fillId="3" borderId="0" xfId="0" quotePrefix="1" applyFont="1" applyFill="1" applyBorder="1" applyAlignment="1">
      <alignment vertical="center" wrapText="1"/>
    </xf>
    <xf numFmtId="0" fontId="56" fillId="3" borderId="0" xfId="1" applyFont="1" applyFill="1" applyAlignment="1">
      <alignment horizontal="center"/>
    </xf>
    <xf numFmtId="0" fontId="17" fillId="3" borderId="0" xfId="1" applyFont="1" applyFill="1" applyAlignment="1">
      <alignment vertical="center"/>
    </xf>
    <xf numFmtId="0" fontId="17" fillId="3" borderId="0" xfId="1" applyFont="1" applyFill="1" applyBorder="1" applyAlignment="1">
      <alignment horizontal="center" vertical="top"/>
    </xf>
    <xf numFmtId="0" fontId="17" fillId="3" borderId="0" xfId="1" applyFont="1" applyFill="1" applyBorder="1" applyAlignment="1">
      <alignment vertical="top" wrapText="1"/>
    </xf>
    <xf numFmtId="0" fontId="17" fillId="3" borderId="0" xfId="1" applyNumberFormat="1" applyFont="1" applyFill="1" applyBorder="1" applyAlignment="1">
      <alignment horizontal="center"/>
    </xf>
    <xf numFmtId="0" fontId="17" fillId="3" borderId="0" xfId="1" applyFont="1" applyFill="1" applyBorder="1" applyAlignment="1">
      <alignment horizontal="center"/>
    </xf>
    <xf numFmtId="0" fontId="0" fillId="3" borderId="0" xfId="0" applyNumberFormat="1" applyFill="1"/>
    <xf numFmtId="0" fontId="17" fillId="3" borderId="0" xfId="0" applyFont="1" applyFill="1" applyBorder="1" applyAlignment="1">
      <alignment vertical="center" wrapText="1"/>
    </xf>
    <xf numFmtId="0" fontId="13" fillId="3" borderId="0" xfId="0" applyFont="1" applyFill="1" applyBorder="1" applyAlignment="1">
      <alignment horizontal="center"/>
    </xf>
    <xf numFmtId="0" fontId="19" fillId="3" borderId="0" xfId="0" applyFont="1" applyFill="1" applyAlignment="1">
      <alignment vertical="center" wrapText="1"/>
    </xf>
    <xf numFmtId="0" fontId="19" fillId="3" borderId="0" xfId="0" applyFont="1" applyFill="1" applyAlignment="1"/>
    <xf numFmtId="0" fontId="0" fillId="3" borderId="0" xfId="0" applyFill="1" applyBorder="1" applyAlignment="1">
      <alignment horizontal="center"/>
    </xf>
    <xf numFmtId="0" fontId="0" fillId="3" borderId="0" xfId="0" applyNumberFormat="1" applyFill="1" applyBorder="1"/>
    <xf numFmtId="165" fontId="0" fillId="3" borderId="0" xfId="0" applyNumberFormat="1" applyFill="1" applyBorder="1"/>
    <xf numFmtId="0" fontId="19" fillId="3" borderId="0" xfId="0" applyFont="1" applyFill="1" applyBorder="1" applyAlignment="1">
      <alignment horizontal="center"/>
    </xf>
    <xf numFmtId="49" fontId="15" fillId="3" borderId="4"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xf>
    <xf numFmtId="0" fontId="0" fillId="3" borderId="4" xfId="0" applyFill="1" applyBorder="1" applyAlignment="1">
      <alignment horizontal="left" vertical="center"/>
    </xf>
    <xf numFmtId="0" fontId="0" fillId="3" borderId="4" xfId="0" applyNumberFormat="1" applyFill="1" applyBorder="1" applyAlignment="1">
      <alignment horizontal="left" vertical="center"/>
    </xf>
    <xf numFmtId="0" fontId="0" fillId="3" borderId="4" xfId="0" applyFill="1" applyBorder="1" applyAlignment="1">
      <alignment horizontal="left" vertical="center" wrapText="1"/>
    </xf>
    <xf numFmtId="0" fontId="0" fillId="3" borderId="4" xfId="0" applyFill="1" applyBorder="1" applyAlignment="1">
      <alignment horizontal="center"/>
    </xf>
    <xf numFmtId="0" fontId="0" fillId="3" borderId="4" xfId="0" applyNumberFormat="1" applyFill="1" applyBorder="1" applyAlignment="1">
      <alignment horizontal="left"/>
    </xf>
    <xf numFmtId="2" fontId="0" fillId="3" borderId="4" xfId="0" applyNumberFormat="1" applyFill="1" applyBorder="1" applyAlignment="1">
      <alignment horizontal="center"/>
    </xf>
    <xf numFmtId="0" fontId="15" fillId="3" borderId="4" xfId="0" applyFont="1" applyFill="1" applyBorder="1" applyAlignment="1">
      <alignment horizontal="left" vertical="center" wrapText="1"/>
    </xf>
    <xf numFmtId="0" fontId="20" fillId="3" borderId="4" xfId="0" applyFont="1" applyFill="1" applyBorder="1" applyAlignment="1">
      <alignment horizontal="center" vertical="center"/>
    </xf>
    <xf numFmtId="49" fontId="17" fillId="3" borderId="4" xfId="0" applyNumberFormat="1" applyFont="1" applyFill="1" applyBorder="1" applyAlignment="1">
      <alignment horizontal="center" vertical="center" wrapText="1"/>
    </xf>
    <xf numFmtId="0" fontId="17" fillId="3" borderId="4" xfId="0" applyFont="1" applyFill="1" applyBorder="1" applyAlignment="1">
      <alignment horizontal="center"/>
    </xf>
    <xf numFmtId="0" fontId="15" fillId="3" borderId="4" xfId="0" applyFont="1" applyFill="1" applyBorder="1" applyAlignment="1">
      <alignment horizontal="left" vertical="center"/>
    </xf>
    <xf numFmtId="0" fontId="17" fillId="3" borderId="4" xfId="0" applyNumberFormat="1" applyFont="1" applyFill="1" applyBorder="1" applyAlignment="1">
      <alignment horizontal="left" vertical="center" wrapText="1"/>
    </xf>
    <xf numFmtId="49" fontId="18" fillId="3" borderId="0" xfId="0" applyNumberFormat="1" applyFont="1" applyFill="1" applyAlignment="1">
      <alignment horizontal="center" vertical="center" wrapText="1"/>
    </xf>
    <xf numFmtId="10" fontId="0" fillId="3" borderId="0" xfId="0" applyNumberFormat="1" applyFill="1"/>
    <xf numFmtId="0" fontId="15" fillId="3" borderId="4" xfId="0" applyNumberFormat="1" applyFont="1" applyFill="1" applyBorder="1" applyAlignment="1">
      <alignment horizontal="left"/>
    </xf>
    <xf numFmtId="0" fontId="15" fillId="3" borderId="4" xfId="0" applyFont="1" applyFill="1" applyBorder="1"/>
    <xf numFmtId="165" fontId="15" fillId="3" borderId="4" xfId="0" applyNumberFormat="1" applyFont="1" applyFill="1" applyBorder="1" applyAlignment="1">
      <alignment horizontal="center"/>
    </xf>
    <xf numFmtId="0" fontId="0" fillId="3" borderId="4" xfId="0" applyNumberFormat="1" applyFill="1" applyBorder="1" applyAlignment="1"/>
    <xf numFmtId="0" fontId="0" fillId="3" borderId="10" xfId="0" applyNumberFormat="1" applyFill="1" applyBorder="1" applyAlignment="1"/>
    <xf numFmtId="165" fontId="0" fillId="3" borderId="4" xfId="0" applyNumberFormat="1" applyFill="1" applyBorder="1" applyAlignment="1">
      <alignment horizontal="center"/>
    </xf>
    <xf numFmtId="0" fontId="19" fillId="3" borderId="0" xfId="0" applyFont="1" applyFill="1" applyBorder="1"/>
    <xf numFmtId="0" fontId="17" fillId="3" borderId="3" xfId="0" applyFont="1" applyFill="1" applyBorder="1" applyAlignment="1">
      <alignment horizontal="left" vertical="center" wrapText="1"/>
    </xf>
    <xf numFmtId="2" fontId="15" fillId="3" borderId="0" xfId="0" applyNumberFormat="1" applyFont="1" applyFill="1" applyBorder="1" applyAlignment="1">
      <alignment horizontal="left" vertical="center"/>
    </xf>
    <xf numFmtId="2" fontId="0" fillId="3" borderId="0" xfId="0" applyNumberFormat="1" applyFill="1" applyBorder="1" applyAlignment="1">
      <alignment horizontal="center" vertical="center"/>
    </xf>
    <xf numFmtId="0" fontId="0" fillId="3" borderId="4" xfId="0" applyNumberFormat="1" applyFill="1" applyBorder="1" applyAlignment="1">
      <alignment horizontal="left" vertical="top" wrapText="1"/>
    </xf>
    <xf numFmtId="0" fontId="0" fillId="3" borderId="4" xfId="0" applyNumberFormat="1" applyFill="1" applyBorder="1" applyAlignment="1">
      <alignment horizontal="left" vertical="center" wrapText="1"/>
    </xf>
    <xf numFmtId="0" fontId="17" fillId="3" borderId="11" xfId="0" applyFont="1" applyFill="1" applyBorder="1" applyAlignment="1">
      <alignment vertical="center" wrapText="1"/>
    </xf>
    <xf numFmtId="0" fontId="21" fillId="3" borderId="4" xfId="0" applyFont="1" applyFill="1" applyBorder="1" applyAlignment="1">
      <alignment horizontal="center" vertical="center"/>
    </xf>
    <xf numFmtId="49" fontId="21" fillId="3" borderId="4" xfId="0" applyNumberFormat="1" applyFont="1" applyFill="1" applyBorder="1" applyAlignment="1">
      <alignment vertical="center" wrapText="1"/>
    </xf>
    <xf numFmtId="0" fontId="21" fillId="3" borderId="4" xfId="0" applyNumberFormat="1" applyFont="1" applyFill="1" applyBorder="1" applyAlignment="1">
      <alignment horizontal="left"/>
    </xf>
    <xf numFmtId="0" fontId="21" fillId="3" borderId="4" xfId="0" applyFont="1" applyFill="1" applyBorder="1"/>
    <xf numFmtId="0" fontId="21" fillId="3" borderId="4" xfId="0" applyFont="1" applyFill="1" applyBorder="1" applyAlignment="1">
      <alignment horizontal="center"/>
    </xf>
    <xf numFmtId="165" fontId="21" fillId="3" borderId="4" xfId="0" applyNumberFormat="1" applyFont="1" applyFill="1" applyBorder="1" applyAlignment="1">
      <alignment horizontal="center"/>
    </xf>
    <xf numFmtId="0" fontId="15" fillId="3" borderId="0" xfId="0" applyFont="1" applyFill="1" applyBorder="1" applyAlignment="1">
      <alignment horizontal="center"/>
    </xf>
    <xf numFmtId="0" fontId="15" fillId="3" borderId="0" xfId="0" applyFont="1" applyFill="1" applyBorder="1" applyAlignment="1">
      <alignment horizontal="left" vertical="center"/>
    </xf>
    <xf numFmtId="0" fontId="15" fillId="3" borderId="0" xfId="0" applyNumberFormat="1" applyFont="1" applyFill="1" applyBorder="1" applyAlignment="1">
      <alignment horizontal="left"/>
    </xf>
    <xf numFmtId="0" fontId="15" fillId="3" borderId="0" xfId="0" applyFont="1" applyFill="1" applyBorder="1"/>
    <xf numFmtId="165" fontId="15" fillId="3" borderId="0" xfId="0" applyNumberFormat="1" applyFont="1" applyFill="1" applyBorder="1" applyAlignment="1">
      <alignment horizontal="center"/>
    </xf>
    <xf numFmtId="2" fontId="15" fillId="3" borderId="0" xfId="0" applyNumberFormat="1" applyFont="1" applyFill="1" applyBorder="1" applyAlignment="1">
      <alignment horizontal="center" vertical="top" wrapText="1"/>
    </xf>
    <xf numFmtId="0" fontId="24" fillId="3" borderId="0" xfId="1" applyFont="1" applyFill="1" applyBorder="1" applyAlignment="1"/>
    <xf numFmtId="0" fontId="25" fillId="3" borderId="0" xfId="1" applyFont="1" applyFill="1" applyAlignment="1">
      <alignment horizontal="center"/>
    </xf>
    <xf numFmtId="0" fontId="25" fillId="3" borderId="0" xfId="1" applyNumberFormat="1" applyFont="1" applyFill="1" applyAlignment="1">
      <alignment horizontal="center"/>
    </xf>
    <xf numFmtId="0" fontId="25" fillId="3" borderId="0" xfId="1" applyFont="1" applyFill="1" applyAlignment="1">
      <alignment horizontal="left"/>
    </xf>
    <xf numFmtId="0" fontId="26" fillId="3" borderId="0" xfId="1" applyFont="1" applyFill="1" applyBorder="1" applyAlignment="1">
      <alignment horizontal="center" vertical="center"/>
    </xf>
    <xf numFmtId="0" fontId="16" fillId="3" borderId="0" xfId="1" applyFont="1" applyFill="1" applyAlignment="1">
      <alignment vertical="center" wrapText="1"/>
    </xf>
    <xf numFmtId="0" fontId="27" fillId="3" borderId="0" xfId="1" applyFont="1" applyFill="1" applyAlignment="1">
      <alignment horizontal="center"/>
    </xf>
    <xf numFmtId="0" fontId="27" fillId="3" borderId="0" xfId="1" applyNumberFormat="1" applyFont="1" applyFill="1" applyAlignment="1">
      <alignment horizontal="center"/>
    </xf>
    <xf numFmtId="0" fontId="27" fillId="3" borderId="0" xfId="1" applyFont="1" applyFill="1" applyAlignment="1">
      <alignment horizontal="left"/>
    </xf>
    <xf numFmtId="0" fontId="15" fillId="3" borderId="1" xfId="1" applyFont="1" applyFill="1" applyBorder="1" applyAlignment="1">
      <alignment vertical="center"/>
    </xf>
    <xf numFmtId="0" fontId="16" fillId="3" borderId="0" xfId="1" applyFont="1" applyFill="1" applyAlignment="1"/>
    <xf numFmtId="0" fontId="28" fillId="3" borderId="10"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2" fontId="28" fillId="3" borderId="4" xfId="2" applyNumberFormat="1" applyFont="1" applyFill="1" applyBorder="1" applyAlignment="1">
      <alignment horizontal="center" vertical="center" wrapText="1"/>
    </xf>
    <xf numFmtId="0" fontId="28" fillId="3" borderId="10" xfId="1" applyFont="1" applyFill="1" applyBorder="1" applyAlignment="1">
      <alignment horizontal="center"/>
    </xf>
    <xf numFmtId="2" fontId="20" fillId="3" borderId="10" xfId="1" applyNumberFormat="1" applyFont="1" applyFill="1" applyBorder="1" applyAlignment="1">
      <alignment horizontal="center" vertical="center"/>
    </xf>
    <xf numFmtId="0" fontId="17" fillId="3" borderId="4" xfId="1" applyFill="1" applyBorder="1"/>
    <xf numFmtId="2" fontId="20" fillId="3" borderId="0" xfId="1" applyNumberFormat="1" applyFont="1" applyFill="1" applyBorder="1" applyAlignment="1">
      <alignment vertical="center"/>
    </xf>
    <xf numFmtId="49" fontId="20" fillId="3" borderId="4" xfId="1" applyNumberFormat="1" applyFont="1" applyFill="1" applyBorder="1" applyAlignment="1">
      <alignment horizontal="center" vertical="center" wrapText="1"/>
    </xf>
    <xf numFmtId="1" fontId="20" fillId="3" borderId="4" xfId="1" applyNumberFormat="1" applyFont="1" applyFill="1" applyBorder="1" applyAlignment="1">
      <alignment horizontal="center" vertical="center"/>
    </xf>
    <xf numFmtId="49" fontId="20" fillId="3" borderId="0" xfId="1" applyNumberFormat="1" applyFont="1" applyFill="1" applyAlignment="1">
      <alignment vertical="center" wrapText="1"/>
    </xf>
    <xf numFmtId="0" fontId="20" fillId="3" borderId="3" xfId="1" applyFont="1" applyFill="1" applyBorder="1" applyAlignment="1">
      <alignment horizontal="center" vertical="center"/>
    </xf>
    <xf numFmtId="0" fontId="20" fillId="3" borderId="10" xfId="1" applyNumberFormat="1" applyFont="1" applyFill="1" applyBorder="1" applyAlignment="1">
      <alignment vertical="center"/>
    </xf>
    <xf numFmtId="0" fontId="20" fillId="3" borderId="12" xfId="1" applyNumberFormat="1" applyFont="1" applyFill="1" applyBorder="1" applyAlignment="1">
      <alignment vertical="center"/>
    </xf>
    <xf numFmtId="49" fontId="20" fillId="3" borderId="4" xfId="1" applyNumberFormat="1" applyFont="1" applyFill="1" applyBorder="1" applyAlignment="1">
      <alignment horizontal="left" vertical="center" wrapText="1"/>
    </xf>
    <xf numFmtId="0" fontId="20" fillId="3" borderId="6" xfId="1" applyFont="1" applyFill="1" applyBorder="1" applyAlignment="1">
      <alignment horizontal="center" vertical="center"/>
    </xf>
    <xf numFmtId="49" fontId="20" fillId="3" borderId="4" xfId="1" applyNumberFormat="1" applyFont="1" applyFill="1" applyBorder="1" applyAlignment="1">
      <alignment vertical="top" wrapText="1"/>
    </xf>
    <xf numFmtId="49" fontId="20" fillId="3" borderId="4" xfId="1" applyNumberFormat="1" applyFont="1" applyFill="1" applyBorder="1" applyAlignment="1">
      <alignment horizontal="center" vertical="top" wrapText="1"/>
    </xf>
    <xf numFmtId="0" fontId="20" fillId="3" borderId="4" xfId="1" applyFont="1" applyFill="1" applyBorder="1" applyAlignment="1">
      <alignment horizontal="center" vertical="top"/>
    </xf>
    <xf numFmtId="2" fontId="20" fillId="3" borderId="10" xfId="1" applyNumberFormat="1" applyFont="1" applyFill="1" applyBorder="1" applyAlignment="1">
      <alignment horizontal="center" vertical="top"/>
    </xf>
    <xf numFmtId="1" fontId="20" fillId="3" borderId="4" xfId="1" applyNumberFormat="1" applyFont="1" applyFill="1" applyBorder="1" applyAlignment="1">
      <alignment horizontal="center" vertical="top"/>
    </xf>
    <xf numFmtId="2" fontId="20" fillId="3" borderId="4" xfId="1" applyNumberFormat="1" applyFont="1" applyFill="1" applyBorder="1" applyAlignment="1">
      <alignment horizontal="center" vertical="top"/>
    </xf>
    <xf numFmtId="0" fontId="20" fillId="3" borderId="4" xfId="1" applyFont="1" applyFill="1" applyBorder="1" applyAlignment="1">
      <alignment vertical="center"/>
    </xf>
    <xf numFmtId="49" fontId="20" fillId="3" borderId="0" xfId="1" applyNumberFormat="1" applyFont="1" applyFill="1" applyBorder="1" applyAlignment="1">
      <alignment vertical="center" wrapText="1"/>
    </xf>
    <xf numFmtId="0" fontId="20" fillId="3" borderId="4" xfId="1" applyFont="1" applyFill="1" applyBorder="1" applyAlignment="1">
      <alignment horizontal="left" vertical="center"/>
    </xf>
    <xf numFmtId="49" fontId="20" fillId="3" borderId="10" xfId="1" applyNumberFormat="1" applyFont="1" applyFill="1" applyBorder="1" applyAlignment="1">
      <alignment vertical="center"/>
    </xf>
    <xf numFmtId="49" fontId="20" fillId="3" borderId="12" xfId="1" applyNumberFormat="1" applyFont="1" applyFill="1" applyBorder="1" applyAlignment="1">
      <alignment vertical="center"/>
    </xf>
    <xf numFmtId="49" fontId="17" fillId="3" borderId="0" xfId="1" applyNumberFormat="1" applyFont="1" applyFill="1" applyBorder="1" applyAlignment="1">
      <alignment vertical="center" wrapText="1"/>
    </xf>
    <xf numFmtId="166" fontId="20" fillId="3" borderId="4" xfId="1" applyNumberFormat="1" applyFont="1" applyFill="1" applyBorder="1" applyAlignment="1">
      <alignment horizontal="center" vertical="center"/>
    </xf>
    <xf numFmtId="49" fontId="18" fillId="3" borderId="0" xfId="1" applyNumberFormat="1" applyFont="1" applyFill="1" applyAlignment="1">
      <alignment horizontal="center" vertical="center" wrapText="1"/>
    </xf>
    <xf numFmtId="49" fontId="18" fillId="3" borderId="0" xfId="1" applyNumberFormat="1" applyFont="1" applyFill="1" applyBorder="1" applyAlignment="1">
      <alignment vertical="center" wrapText="1"/>
    </xf>
    <xf numFmtId="0" fontId="20" fillId="3" borderId="4" xfId="1" applyFont="1" applyFill="1" applyBorder="1" applyAlignment="1">
      <alignment horizontal="center" vertical="center"/>
    </xf>
    <xf numFmtId="0" fontId="20" fillId="3" borderId="4" xfId="1" applyFont="1" applyFill="1" applyBorder="1" applyAlignment="1">
      <alignment horizontal="center"/>
    </xf>
    <xf numFmtId="0" fontId="28" fillId="3" borderId="4" xfId="1" applyFont="1" applyFill="1" applyBorder="1" applyAlignment="1">
      <alignment horizontal="center" vertical="center"/>
    </xf>
    <xf numFmtId="0" fontId="28" fillId="3" borderId="4" xfId="1" applyNumberFormat="1" applyFont="1" applyFill="1" applyBorder="1" applyAlignment="1">
      <alignment horizontal="center" vertical="center"/>
    </xf>
    <xf numFmtId="2" fontId="28" fillId="3" borderId="10" xfId="1" applyNumberFormat="1" applyFont="1" applyFill="1" applyBorder="1" applyAlignment="1">
      <alignment horizontal="center" vertical="center"/>
    </xf>
    <xf numFmtId="0" fontId="20" fillId="3" borderId="4" xfId="1" applyNumberFormat="1" applyFont="1" applyFill="1" applyBorder="1" applyAlignment="1">
      <alignment vertical="center"/>
    </xf>
    <xf numFmtId="0" fontId="19" fillId="3" borderId="0" xfId="1" applyFont="1" applyFill="1"/>
    <xf numFmtId="0" fontId="20" fillId="3" borderId="3" xfId="1" applyFont="1" applyFill="1" applyBorder="1" applyAlignment="1">
      <alignment horizontal="left" vertical="center" wrapText="1"/>
    </xf>
    <xf numFmtId="2" fontId="15" fillId="3" borderId="0" xfId="1" applyNumberFormat="1" applyFont="1" applyFill="1" applyBorder="1" applyAlignment="1">
      <alignment horizontal="left" vertical="center"/>
    </xf>
    <xf numFmtId="49" fontId="68" fillId="3" borderId="0" xfId="1" applyNumberFormat="1" applyFont="1" applyFill="1" applyBorder="1" applyAlignment="1">
      <alignment horizontal="left" vertical="center" wrapText="1"/>
    </xf>
    <xf numFmtId="2" fontId="20" fillId="3" borderId="0" xfId="1" applyNumberFormat="1" applyFont="1" applyFill="1" applyBorder="1" applyAlignment="1">
      <alignment horizontal="center" vertical="center"/>
    </xf>
    <xf numFmtId="2" fontId="28" fillId="3" borderId="10" xfId="1" applyNumberFormat="1" applyFont="1" applyFill="1" applyBorder="1" applyAlignment="1">
      <alignment horizontal="center" vertical="center" wrapText="1"/>
    </xf>
    <xf numFmtId="49" fontId="17" fillId="3" borderId="0" xfId="1" applyNumberFormat="1" applyFill="1"/>
    <xf numFmtId="2" fontId="20" fillId="3" borderId="10" xfId="1" applyNumberFormat="1" applyFont="1" applyFill="1" applyBorder="1" applyAlignment="1">
      <alignment horizontal="center" vertical="center" wrapText="1"/>
    </xf>
    <xf numFmtId="0" fontId="17" fillId="3" borderId="11" xfId="1" applyFont="1" applyFill="1" applyBorder="1" applyAlignment="1">
      <alignment vertical="center" wrapText="1"/>
    </xf>
    <xf numFmtId="0" fontId="28" fillId="3" borderId="4" xfId="1" applyNumberFormat="1" applyFont="1" applyFill="1" applyBorder="1" applyAlignment="1">
      <alignment horizontal="center" vertical="center" wrapText="1"/>
    </xf>
    <xf numFmtId="0" fontId="28" fillId="3" borderId="0" xfId="1" applyFont="1" applyFill="1" applyBorder="1"/>
    <xf numFmtId="0" fontId="28" fillId="3" borderId="0" xfId="1" applyNumberFormat="1" applyFont="1" applyFill="1" applyBorder="1"/>
    <xf numFmtId="0" fontId="28" fillId="3" borderId="0" xfId="1" applyFont="1" applyFill="1" applyBorder="1" applyAlignment="1">
      <alignment horizontal="left"/>
    </xf>
    <xf numFmtId="2" fontId="28" fillId="3" borderId="0" xfId="1" applyNumberFormat="1" applyFont="1" applyFill="1" applyBorder="1"/>
    <xf numFmtId="0" fontId="28" fillId="3" borderId="0" xfId="1" applyFont="1" applyFill="1" applyAlignment="1">
      <alignment vertical="center"/>
    </xf>
    <xf numFmtId="0" fontId="28" fillId="3" borderId="0" xfId="1" applyNumberFormat="1" applyFont="1" applyFill="1"/>
    <xf numFmtId="0" fontId="20" fillId="3" borderId="0" xfId="1" applyFont="1" applyFill="1"/>
    <xf numFmtId="0" fontId="20" fillId="3" borderId="0" xfId="1" applyFont="1" applyFill="1" applyAlignment="1">
      <alignment horizontal="left"/>
    </xf>
    <xf numFmtId="0" fontId="20" fillId="3" borderId="0" xfId="1" applyFont="1" applyFill="1" applyAlignment="1">
      <alignment vertical="top"/>
    </xf>
    <xf numFmtId="0" fontId="20" fillId="3" borderId="0" xfId="1" applyFont="1" applyFill="1" applyAlignment="1">
      <alignment vertical="center"/>
    </xf>
    <xf numFmtId="0" fontId="20" fillId="3" borderId="0" xfId="1" applyNumberFormat="1" applyFont="1" applyFill="1" applyAlignment="1">
      <alignment vertical="top"/>
    </xf>
    <xf numFmtId="0" fontId="20" fillId="3" borderId="0" xfId="1" applyFont="1" applyFill="1" applyAlignment="1">
      <alignment horizontal="left" vertical="top"/>
    </xf>
    <xf numFmtId="0" fontId="22" fillId="3" borderId="0" xfId="1" applyFont="1" applyFill="1"/>
    <xf numFmtId="0" fontId="22" fillId="3" borderId="0" xfId="1" applyNumberFormat="1" applyFont="1" applyFill="1"/>
    <xf numFmtId="0" fontId="22" fillId="3" borderId="0" xfId="1" applyFont="1" applyFill="1" applyAlignment="1">
      <alignment horizontal="left"/>
    </xf>
    <xf numFmtId="0" fontId="17" fillId="3" borderId="0" xfId="1" applyNumberFormat="1" applyFill="1"/>
    <xf numFmtId="0" fontId="17" fillId="3" borderId="0" xfId="1" applyFill="1" applyAlignment="1">
      <alignment horizontal="left"/>
    </xf>
    <xf numFmtId="0" fontId="22" fillId="3" borderId="0" xfId="1" applyFont="1" applyFill="1" applyAlignment="1">
      <alignment horizontal="center"/>
    </xf>
    <xf numFmtId="0" fontId="22" fillId="3" borderId="0" xfId="3" applyFont="1" applyFill="1"/>
    <xf numFmtId="0" fontId="31" fillId="3" borderId="0" xfId="3" applyFont="1" applyFill="1"/>
    <xf numFmtId="0" fontId="13" fillId="3" borderId="0" xfId="1" applyFont="1" applyFill="1" applyBorder="1" applyAlignment="1">
      <alignment horizontal="center" vertical="center"/>
    </xf>
    <xf numFmtId="0" fontId="14" fillId="3" borderId="0" xfId="1" applyFont="1" applyFill="1" applyAlignment="1">
      <alignment horizontal="center" vertical="center"/>
    </xf>
    <xf numFmtId="0" fontId="17" fillId="3" borderId="0" xfId="1" applyFill="1" applyAlignment="1">
      <alignment horizontal="center"/>
    </xf>
    <xf numFmtId="0" fontId="32" fillId="3" borderId="0" xfId="3" applyFont="1" applyFill="1" applyBorder="1" applyAlignment="1">
      <alignment vertical="center"/>
    </xf>
    <xf numFmtId="0" fontId="22" fillId="3" borderId="0" xfId="3" applyFont="1" applyFill="1" applyAlignment="1">
      <alignment horizontal="center"/>
    </xf>
    <xf numFmtId="0" fontId="22" fillId="3" borderId="0" xfId="3" applyNumberFormat="1" applyFont="1" applyFill="1" applyAlignment="1">
      <alignment horizontal="center"/>
    </xf>
    <xf numFmtId="0" fontId="22" fillId="3" borderId="0" xfId="3" applyFont="1" applyFill="1" applyAlignment="1">
      <alignment horizontal="left"/>
    </xf>
    <xf numFmtId="0" fontId="28" fillId="3" borderId="4" xfId="3" applyFont="1" applyFill="1" applyBorder="1" applyAlignment="1">
      <alignment horizontal="center" vertical="center"/>
    </xf>
    <xf numFmtId="0" fontId="28" fillId="3" borderId="4" xfId="3" applyFont="1" applyFill="1" applyBorder="1" applyAlignment="1">
      <alignment horizontal="center"/>
    </xf>
    <xf numFmtId="1" fontId="28" fillId="3" borderId="4" xfId="3" applyNumberFormat="1" applyFont="1" applyFill="1" applyBorder="1" applyAlignment="1">
      <alignment horizontal="center"/>
    </xf>
    <xf numFmtId="0" fontId="31" fillId="3" borderId="0" xfId="3" applyFont="1" applyFill="1" applyAlignment="1">
      <alignment horizontal="right"/>
    </xf>
    <xf numFmtId="0" fontId="31" fillId="3" borderId="0" xfId="3" applyFont="1" applyFill="1" applyAlignment="1"/>
    <xf numFmtId="0" fontId="20" fillId="3" borderId="4" xfId="3" applyFont="1" applyFill="1" applyBorder="1" applyAlignment="1">
      <alignment horizontal="center" vertical="center"/>
    </xf>
    <xf numFmtId="0" fontId="20" fillId="3" borderId="4" xfId="3" applyFont="1" applyFill="1" applyBorder="1" applyAlignment="1">
      <alignment vertical="center" wrapText="1"/>
    </xf>
    <xf numFmtId="0" fontId="20" fillId="3" borderId="4" xfId="3" applyNumberFormat="1" applyFont="1" applyFill="1" applyBorder="1" applyAlignment="1">
      <alignment horizontal="center" vertical="center"/>
    </xf>
    <xf numFmtId="166" fontId="20" fillId="3" borderId="4" xfId="3" applyNumberFormat="1" applyFont="1" applyFill="1" applyBorder="1" applyAlignment="1">
      <alignment horizontal="center" vertical="center"/>
    </xf>
    <xf numFmtId="2" fontId="20" fillId="3" borderId="4" xfId="3" applyNumberFormat="1" applyFont="1" applyFill="1" applyBorder="1" applyAlignment="1">
      <alignment horizontal="center" vertical="center"/>
    </xf>
    <xf numFmtId="0" fontId="20" fillId="3" borderId="10" xfId="3" applyNumberFormat="1" applyFont="1" applyFill="1" applyBorder="1" applyAlignment="1">
      <alignment vertical="center"/>
    </xf>
    <xf numFmtId="0" fontId="20" fillId="3" borderId="12" xfId="3" applyNumberFormat="1" applyFont="1" applyFill="1" applyBorder="1" applyAlignment="1">
      <alignment vertical="center"/>
    </xf>
    <xf numFmtId="0" fontId="20" fillId="3" borderId="9" xfId="3" applyNumberFormat="1" applyFont="1" applyFill="1" applyBorder="1" applyAlignment="1">
      <alignment vertical="center"/>
    </xf>
    <xf numFmtId="49" fontId="20" fillId="3" borderId="4" xfId="3" applyNumberFormat="1" applyFont="1" applyFill="1" applyBorder="1" applyAlignment="1">
      <alignment vertical="center" wrapText="1"/>
    </xf>
    <xf numFmtId="0" fontId="20" fillId="3" borderId="4" xfId="3" applyNumberFormat="1" applyFont="1" applyFill="1" applyBorder="1" applyAlignment="1">
      <alignment horizontal="center" vertical="center" wrapText="1"/>
    </xf>
    <xf numFmtId="0" fontId="20" fillId="3" borderId="4" xfId="3" applyFont="1" applyFill="1" applyBorder="1" applyAlignment="1">
      <alignment vertical="center"/>
    </xf>
    <xf numFmtId="2" fontId="31" fillId="3" borderId="0" xfId="3" applyNumberFormat="1" applyFont="1" applyFill="1" applyAlignment="1">
      <alignment horizontal="right"/>
    </xf>
    <xf numFmtId="0" fontId="17" fillId="3" borderId="0" xfId="3" applyFont="1" applyFill="1"/>
    <xf numFmtId="0" fontId="20" fillId="3" borderId="4" xfId="3" applyFont="1" applyFill="1" applyBorder="1" applyAlignment="1">
      <alignment horizontal="center" vertical="center" wrapText="1"/>
    </xf>
    <xf numFmtId="0" fontId="24" fillId="3" borderId="0" xfId="1" applyFont="1" applyFill="1" applyBorder="1" applyAlignment="1">
      <alignment vertical="center"/>
    </xf>
    <xf numFmtId="0" fontId="31" fillId="3" borderId="0" xfId="1" applyFont="1" applyFill="1" applyBorder="1" applyAlignment="1">
      <alignment vertical="center"/>
    </xf>
    <xf numFmtId="0" fontId="31" fillId="3" borderId="0" xfId="3" applyFont="1" applyFill="1" applyAlignment="1">
      <alignment vertical="center"/>
    </xf>
    <xf numFmtId="49" fontId="20" fillId="3" borderId="4" xfId="3" applyNumberFormat="1" applyFont="1" applyFill="1" applyBorder="1" applyAlignment="1">
      <alignment horizontal="left" vertical="center" wrapText="1"/>
    </xf>
    <xf numFmtId="49" fontId="20" fillId="3" borderId="4" xfId="3" applyNumberFormat="1" applyFont="1" applyFill="1" applyBorder="1" applyAlignment="1">
      <alignment horizontal="center" vertical="center" wrapText="1"/>
    </xf>
    <xf numFmtId="0" fontId="28" fillId="3" borderId="4" xfId="3" applyFont="1" applyFill="1" applyBorder="1" applyAlignment="1">
      <alignment horizontal="center" vertical="top"/>
    </xf>
    <xf numFmtId="0" fontId="28" fillId="3" borderId="4" xfId="3" applyNumberFormat="1" applyFont="1" applyFill="1" applyBorder="1"/>
    <xf numFmtId="2" fontId="28" fillId="3" borderId="4" xfId="3" applyNumberFormat="1" applyFont="1" applyFill="1" applyBorder="1" applyAlignment="1">
      <alignment horizontal="center" vertical="center"/>
    </xf>
    <xf numFmtId="49" fontId="20" fillId="3" borderId="11" xfId="1" applyNumberFormat="1" applyFont="1" applyFill="1" applyBorder="1" applyAlignment="1">
      <alignment vertical="center" wrapText="1"/>
    </xf>
    <xf numFmtId="0" fontId="28" fillId="3" borderId="3" xfId="3" applyFont="1" applyFill="1" applyBorder="1" applyAlignment="1">
      <alignment horizontal="center" vertical="top"/>
    </xf>
    <xf numFmtId="0" fontId="28" fillId="3" borderId="4" xfId="1" applyNumberFormat="1" applyFont="1" applyFill="1" applyBorder="1" applyAlignment="1">
      <alignment vertical="top" wrapText="1"/>
    </xf>
    <xf numFmtId="0" fontId="20" fillId="3" borderId="3" xfId="3" applyFont="1" applyFill="1" applyBorder="1" applyAlignment="1">
      <alignment horizontal="center" vertical="center"/>
    </xf>
    <xf numFmtId="0" fontId="20" fillId="3" borderId="4" xfId="3" applyNumberFormat="1" applyFont="1" applyFill="1" applyBorder="1" applyAlignment="1">
      <alignment vertical="center"/>
    </xf>
    <xf numFmtId="0" fontId="20" fillId="3" borderId="4" xfId="3" applyNumberFormat="1" applyFont="1" applyFill="1" applyBorder="1"/>
    <xf numFmtId="0" fontId="20" fillId="3" borderId="4" xfId="3" applyFont="1" applyFill="1" applyBorder="1"/>
    <xf numFmtId="0" fontId="20" fillId="3" borderId="4" xfId="3" applyFont="1" applyFill="1" applyBorder="1" applyAlignment="1">
      <alignment horizontal="left"/>
    </xf>
    <xf numFmtId="2" fontId="20" fillId="3" borderId="9" xfId="3" applyNumberFormat="1" applyFont="1" applyFill="1" applyBorder="1" applyAlignment="1">
      <alignment horizontal="center" vertical="center"/>
    </xf>
    <xf numFmtId="0" fontId="20" fillId="3" borderId="4" xfId="3" applyNumberFormat="1" applyFont="1" applyFill="1" applyBorder="1" applyAlignment="1">
      <alignment vertical="top" wrapText="1"/>
    </xf>
    <xf numFmtId="0" fontId="20" fillId="3" borderId="4" xfId="3" applyFont="1" applyFill="1" applyBorder="1" applyAlignment="1">
      <alignment horizontal="center" vertical="top" wrapText="1"/>
    </xf>
    <xf numFmtId="0" fontId="20" fillId="3" borderId="4" xfId="3" applyFont="1" applyFill="1" applyBorder="1" applyAlignment="1">
      <alignment horizontal="left" vertical="top" wrapText="1"/>
    </xf>
    <xf numFmtId="2" fontId="20" fillId="3" borderId="4" xfId="3" applyNumberFormat="1" applyFont="1" applyFill="1" applyBorder="1" applyAlignment="1">
      <alignment vertical="top" wrapText="1"/>
    </xf>
    <xf numFmtId="0" fontId="17" fillId="3" borderId="0" xfId="1" applyFont="1" applyFill="1" applyBorder="1" applyAlignment="1">
      <alignment horizontal="center" vertical="center"/>
    </xf>
    <xf numFmtId="2" fontId="20" fillId="3" borderId="0" xfId="3" applyNumberFormat="1" applyFont="1" applyFill="1" applyBorder="1" applyAlignment="1">
      <alignment horizontal="center" vertical="center" wrapText="1"/>
    </xf>
    <xf numFmtId="2" fontId="28" fillId="3" borderId="4" xfId="3" applyNumberFormat="1" applyFont="1" applyFill="1" applyBorder="1" applyAlignment="1">
      <alignment horizontal="center" vertical="center" wrapText="1"/>
    </xf>
    <xf numFmtId="0" fontId="20" fillId="3" borderId="11" xfId="1" applyFont="1" applyFill="1" applyBorder="1" applyAlignment="1">
      <alignment vertical="center"/>
    </xf>
    <xf numFmtId="2" fontId="20" fillId="3" borderId="4" xfId="3" applyNumberFormat="1" applyFont="1" applyFill="1" applyBorder="1" applyAlignment="1">
      <alignment horizontal="center" vertical="center" wrapText="1"/>
    </xf>
    <xf numFmtId="49" fontId="23" fillId="3" borderId="0" xfId="1" applyNumberFormat="1" applyFont="1" applyFill="1" applyAlignment="1">
      <alignment wrapText="1"/>
    </xf>
    <xf numFmtId="0" fontId="20" fillId="3" borderId="0" xfId="3" applyFont="1" applyFill="1" applyBorder="1" applyAlignment="1">
      <alignment vertical="center"/>
    </xf>
    <xf numFmtId="0" fontId="20" fillId="3" borderId="0" xfId="3" applyNumberFormat="1" applyFont="1" applyFill="1" applyBorder="1" applyAlignment="1">
      <alignment horizontal="center" vertical="center"/>
    </xf>
    <xf numFmtId="0" fontId="20" fillId="3" borderId="0" xfId="3" applyFont="1" applyFill="1" applyBorder="1" applyAlignment="1">
      <alignment horizontal="center" vertical="center"/>
    </xf>
    <xf numFmtId="0" fontId="35" fillId="3" borderId="0" xfId="0" applyFont="1" applyFill="1" applyAlignment="1">
      <alignment horizontal="center"/>
    </xf>
    <xf numFmtId="0" fontId="35" fillId="3" borderId="0" xfId="0" applyFont="1" applyFill="1"/>
    <xf numFmtId="0" fontId="36" fillId="3" borderId="0" xfId="0" applyFont="1" applyFill="1"/>
    <xf numFmtId="0" fontId="38" fillId="3" borderId="0" xfId="0" applyFont="1" applyFill="1" applyBorder="1" applyAlignment="1"/>
    <xf numFmtId="0" fontId="39" fillId="3" borderId="0" xfId="0" applyFont="1" applyFill="1" applyBorder="1" applyAlignment="1">
      <alignment horizontal="center"/>
    </xf>
    <xf numFmtId="0" fontId="38" fillId="3" borderId="0" xfId="0" applyFont="1" applyFill="1" applyBorder="1" applyAlignment="1">
      <alignment horizontal="center"/>
    </xf>
    <xf numFmtId="0" fontId="37" fillId="3" borderId="0" xfId="0" applyFont="1" applyFill="1" applyBorder="1" applyAlignment="1">
      <alignment horizontal="center" vertical="center"/>
    </xf>
    <xf numFmtId="0" fontId="35" fillId="3" borderId="0" xfId="0" applyFont="1" applyFill="1" applyAlignment="1">
      <alignment vertical="center" wrapText="1"/>
    </xf>
    <xf numFmtId="0" fontId="28" fillId="3" borderId="0" xfId="3" applyFont="1" applyFill="1" applyBorder="1" applyAlignment="1">
      <alignment horizontal="center" vertical="center" wrapText="1"/>
    </xf>
    <xf numFmtId="0" fontId="39" fillId="3" borderId="0" xfId="0" applyFont="1" applyFill="1" applyBorder="1" applyAlignment="1">
      <alignment horizontal="center" vertical="center" wrapText="1"/>
    </xf>
    <xf numFmtId="0" fontId="28" fillId="3" borderId="0" xfId="3" applyFont="1" applyFill="1" applyBorder="1" applyAlignment="1">
      <alignment horizontal="center" vertical="center"/>
    </xf>
    <xf numFmtId="0" fontId="40" fillId="3" borderId="0" xfId="0" applyFont="1" applyFill="1" applyBorder="1" applyAlignment="1">
      <alignment vertical="center" wrapText="1"/>
    </xf>
    <xf numFmtId="0" fontId="39" fillId="3" borderId="4" xfId="0" applyFont="1" applyFill="1" applyBorder="1" applyAlignment="1">
      <alignment horizontal="center" vertical="center" wrapText="1"/>
    </xf>
    <xf numFmtId="0" fontId="28" fillId="3" borderId="4" xfId="3" applyFont="1" applyFill="1" applyBorder="1" applyAlignment="1">
      <alignment horizontal="center" vertical="center" wrapText="1"/>
    </xf>
    <xf numFmtId="0" fontId="28" fillId="3" borderId="6" xfId="3" applyNumberFormat="1" applyFont="1" applyFill="1" applyBorder="1" applyAlignment="1">
      <alignment horizontal="center" vertical="center" wrapText="1"/>
    </xf>
    <xf numFmtId="0" fontId="28" fillId="3" borderId="6" xfId="3" applyFont="1" applyFill="1" applyBorder="1" applyAlignment="1">
      <alignment horizontal="center" vertical="center" wrapText="1"/>
    </xf>
    <xf numFmtId="0" fontId="39" fillId="3" borderId="4" xfId="0" applyFont="1" applyFill="1" applyBorder="1" applyAlignment="1">
      <alignment horizontal="center" vertical="center"/>
    </xf>
    <xf numFmtId="0" fontId="20" fillId="3" borderId="0" xfId="3"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0" xfId="0" applyFont="1" applyFill="1" applyBorder="1" applyAlignment="1">
      <alignment horizontal="center" vertical="center"/>
    </xf>
    <xf numFmtId="0" fontId="40" fillId="3" borderId="4" xfId="0" applyFont="1" applyFill="1" applyBorder="1" applyAlignment="1">
      <alignment horizontal="center" vertical="center" wrapText="1"/>
    </xf>
    <xf numFmtId="0" fontId="20" fillId="3" borderId="4" xfId="4" applyFont="1" applyFill="1" applyBorder="1" applyAlignment="1">
      <alignment vertical="center" wrapText="1"/>
    </xf>
    <xf numFmtId="0" fontId="20" fillId="3" borderId="4" xfId="4" applyFont="1" applyFill="1" applyBorder="1" applyAlignment="1">
      <alignment horizontal="center" vertical="center" wrapText="1"/>
    </xf>
    <xf numFmtId="2" fontId="40" fillId="3" borderId="4" xfId="0" applyNumberFormat="1" applyFont="1" applyFill="1" applyBorder="1" applyAlignment="1">
      <alignment horizontal="center" vertical="center"/>
    </xf>
    <xf numFmtId="2" fontId="20" fillId="3" borderId="0" xfId="0" applyNumberFormat="1" applyFont="1" applyFill="1" applyBorder="1" applyAlignment="1">
      <alignment horizontal="center" vertical="center"/>
    </xf>
    <xf numFmtId="2" fontId="20" fillId="3" borderId="0" xfId="0" applyNumberFormat="1" applyFont="1" applyFill="1" applyBorder="1" applyAlignment="1">
      <alignment vertical="center"/>
    </xf>
    <xf numFmtId="2" fontId="40" fillId="3" borderId="0" xfId="0" applyNumberFormat="1" applyFont="1" applyFill="1" applyBorder="1" applyAlignment="1">
      <alignment horizontal="center" vertical="center"/>
    </xf>
    <xf numFmtId="0" fontId="40" fillId="3" borderId="4" xfId="0" applyFont="1" applyFill="1" applyBorder="1" applyAlignment="1">
      <alignment vertical="center" wrapText="1"/>
    </xf>
    <xf numFmtId="2" fontId="0" fillId="3" borderId="0" xfId="0" applyNumberFormat="1" applyFill="1" applyBorder="1"/>
    <xf numFmtId="0" fontId="17" fillId="3" borderId="0" xfId="0" applyFont="1" applyFill="1" applyAlignment="1">
      <alignment vertical="center" wrapText="1"/>
    </xf>
    <xf numFmtId="0" fontId="40" fillId="3" borderId="4" xfId="0" applyFont="1" applyFill="1" applyBorder="1" applyAlignment="1">
      <alignment horizontal="left" vertical="center" wrapText="1"/>
    </xf>
    <xf numFmtId="0" fontId="35" fillId="3" borderId="0" xfId="0" applyFont="1" applyFill="1" applyBorder="1"/>
    <xf numFmtId="0" fontId="40" fillId="3" borderId="4" xfId="0" applyFont="1" applyFill="1" applyBorder="1" applyAlignment="1">
      <alignment horizontal="center" vertical="center"/>
    </xf>
    <xf numFmtId="0" fontId="35" fillId="3" borderId="0" xfId="0" applyFont="1" applyFill="1" applyBorder="1" applyAlignment="1">
      <alignment vertical="center"/>
    </xf>
    <xf numFmtId="0" fontId="40" fillId="3" borderId="4" xfId="0" applyFont="1" applyFill="1" applyBorder="1" applyAlignment="1">
      <alignment vertical="center"/>
    </xf>
    <xf numFmtId="0" fontId="20" fillId="3" borderId="4" xfId="0" applyNumberFormat="1" applyFont="1" applyFill="1" applyBorder="1" applyAlignment="1">
      <alignment horizontal="center" vertical="center" wrapText="1"/>
    </xf>
    <xf numFmtId="0" fontId="40" fillId="3" borderId="10" xfId="0" applyFont="1" applyFill="1" applyBorder="1" applyAlignment="1">
      <alignment horizontal="center" vertical="center" wrapText="1"/>
    </xf>
    <xf numFmtId="0" fontId="20" fillId="3" borderId="4" xfId="0" applyFont="1" applyFill="1" applyBorder="1" applyAlignment="1">
      <alignment wrapText="1"/>
    </xf>
    <xf numFmtId="0" fontId="40" fillId="3" borderId="7" xfId="0" applyFont="1" applyFill="1" applyBorder="1" applyAlignment="1">
      <alignment horizontal="center" vertical="center" wrapText="1"/>
    </xf>
    <xf numFmtId="0" fontId="19" fillId="3" borderId="4" xfId="0" applyFont="1" applyFill="1" applyBorder="1" applyAlignment="1">
      <alignment horizontal="center" vertical="center" wrapText="1"/>
    </xf>
    <xf numFmtId="1" fontId="20" fillId="3" borderId="4" xfId="0" applyNumberFormat="1" applyFont="1" applyFill="1" applyBorder="1" applyAlignment="1">
      <alignment horizontal="center" vertical="center" wrapText="1"/>
    </xf>
    <xf numFmtId="49" fontId="20" fillId="3" borderId="4" xfId="0" applyNumberFormat="1" applyFont="1" applyFill="1" applyBorder="1" applyAlignment="1">
      <alignment horizontal="left" wrapText="1"/>
    </xf>
    <xf numFmtId="0" fontId="40" fillId="3" borderId="6" xfId="0" applyFont="1" applyFill="1" applyBorder="1" applyAlignment="1">
      <alignment horizontal="center" vertical="center" wrapText="1"/>
    </xf>
    <xf numFmtId="49" fontId="20" fillId="3" borderId="4" xfId="0" applyNumberFormat="1" applyFont="1" applyFill="1" applyBorder="1" applyAlignment="1">
      <alignment horizontal="left" vertical="center" wrapText="1"/>
    </xf>
    <xf numFmtId="0" fontId="42" fillId="3" borderId="11" xfId="0" applyNumberFormat="1" applyFont="1" applyFill="1" applyBorder="1" applyAlignment="1">
      <alignment vertical="center" wrapText="1"/>
    </xf>
    <xf numFmtId="0" fontId="42" fillId="3" borderId="0" xfId="0" applyNumberFormat="1" applyFont="1" applyFill="1" applyBorder="1" applyAlignment="1">
      <alignment vertical="center" wrapText="1"/>
    </xf>
    <xf numFmtId="0" fontId="39" fillId="3" borderId="4" xfId="0" applyFont="1" applyFill="1" applyBorder="1" applyAlignment="1">
      <alignment vertical="center" wrapText="1"/>
    </xf>
    <xf numFmtId="0" fontId="39" fillId="3" borderId="12" xfId="0" applyFont="1" applyFill="1" applyBorder="1" applyAlignment="1">
      <alignment vertical="center" wrapText="1"/>
    </xf>
    <xf numFmtId="2" fontId="39" fillId="3" borderId="4" xfId="0" applyNumberFormat="1" applyFont="1" applyFill="1" applyBorder="1" applyAlignment="1">
      <alignment horizontal="center" vertical="center"/>
    </xf>
    <xf numFmtId="49" fontId="20" fillId="3" borderId="0" xfId="0" applyNumberFormat="1" applyFont="1" applyFill="1" applyBorder="1" applyAlignment="1">
      <alignment vertical="center" wrapText="1"/>
    </xf>
    <xf numFmtId="49" fontId="20" fillId="3" borderId="0" xfId="0" applyNumberFormat="1" applyFont="1" applyFill="1" applyAlignment="1">
      <alignment vertical="center" wrapText="1"/>
    </xf>
    <xf numFmtId="0" fontId="40" fillId="3" borderId="4" xfId="0" applyFont="1" applyFill="1" applyBorder="1" applyAlignment="1"/>
    <xf numFmtId="0" fontId="40" fillId="3" borderId="12" xfId="0" applyFont="1" applyFill="1" applyBorder="1" applyAlignment="1">
      <alignment vertical="center"/>
    </xf>
    <xf numFmtId="2" fontId="20" fillId="3" borderId="4" xfId="0" applyNumberFormat="1" applyFont="1" applyFill="1" applyBorder="1" applyAlignment="1">
      <alignment horizontal="center" vertical="center" wrapText="1"/>
    </xf>
    <xf numFmtId="0" fontId="40" fillId="3" borderId="12" xfId="0" applyFont="1" applyFill="1" applyBorder="1" applyAlignment="1"/>
    <xf numFmtId="2" fontId="40" fillId="3" borderId="4" xfId="0" applyNumberFormat="1" applyFont="1" applyFill="1" applyBorder="1" applyAlignment="1">
      <alignment horizontal="center"/>
    </xf>
    <xf numFmtId="1" fontId="40" fillId="3" borderId="4" xfId="0" applyNumberFormat="1" applyFont="1" applyFill="1" applyBorder="1" applyAlignment="1">
      <alignment horizontal="center" vertical="center"/>
    </xf>
    <xf numFmtId="49" fontId="20" fillId="3" borderId="12" xfId="0" applyNumberFormat="1" applyFont="1" applyFill="1" applyBorder="1" applyAlignment="1">
      <alignment horizontal="left" vertical="center" wrapText="1"/>
    </xf>
    <xf numFmtId="0" fontId="13" fillId="3" borderId="0"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12" xfId="3" applyFont="1" applyFill="1" applyBorder="1" applyAlignment="1">
      <alignment horizontal="center" vertical="center" wrapText="1"/>
    </xf>
    <xf numFmtId="2" fontId="20" fillId="3" borderId="9" xfId="0" applyNumberFormat="1" applyFont="1" applyFill="1" applyBorder="1" applyAlignment="1">
      <alignment horizontal="center" vertical="center"/>
    </xf>
    <xf numFmtId="0" fontId="28" fillId="3" borderId="4" xfId="0" applyFont="1" applyFill="1" applyBorder="1" applyAlignment="1">
      <alignment horizontal="center" vertical="center"/>
    </xf>
    <xf numFmtId="2" fontId="28" fillId="3" borderId="4" xfId="0" applyNumberFormat="1" applyFont="1" applyFill="1" applyBorder="1" applyAlignment="1">
      <alignment horizontal="center" vertical="center"/>
    </xf>
    <xf numFmtId="0" fontId="20" fillId="3" borderId="0" xfId="0" applyFont="1" applyFill="1" applyBorder="1" applyAlignment="1">
      <alignment vertical="center"/>
    </xf>
    <xf numFmtId="0" fontId="13" fillId="3" borderId="0" xfId="0" applyFont="1" applyFill="1" applyBorder="1" applyAlignment="1">
      <alignment horizontal="center" vertical="center"/>
    </xf>
    <xf numFmtId="49" fontId="20" fillId="3" borderId="4" xfId="0" applyNumberFormat="1" applyFont="1" applyFill="1" applyBorder="1" applyAlignment="1">
      <alignment horizontal="center" vertical="center" wrapText="1"/>
    </xf>
    <xf numFmtId="0" fontId="28" fillId="3" borderId="4" xfId="0" applyFont="1" applyFill="1" applyBorder="1" applyAlignment="1">
      <alignment vertical="center" wrapText="1"/>
    </xf>
    <xf numFmtId="0" fontId="28" fillId="3" borderId="12" xfId="0" applyFont="1" applyFill="1" applyBorder="1" applyAlignment="1">
      <alignment vertical="center" wrapText="1"/>
    </xf>
    <xf numFmtId="0" fontId="43" fillId="3" borderId="0" xfId="0" applyFont="1" applyFill="1" applyBorder="1" applyAlignment="1">
      <alignment vertical="center" wrapText="1"/>
    </xf>
    <xf numFmtId="4" fontId="43" fillId="3" borderId="0" xfId="0" applyNumberFormat="1" applyFont="1" applyFill="1" applyBorder="1" applyAlignment="1">
      <alignment vertical="center"/>
    </xf>
    <xf numFmtId="0" fontId="35" fillId="3" borderId="0" xfId="0" applyFont="1" applyFill="1" applyAlignment="1"/>
    <xf numFmtId="0" fontId="17" fillId="3" borderId="0" xfId="1" applyFont="1" applyFill="1"/>
    <xf numFmtId="0" fontId="17" fillId="3" borderId="0" xfId="1" applyFont="1" applyFill="1" applyAlignment="1"/>
    <xf numFmtId="0" fontId="20" fillId="3" borderId="0" xfId="0" applyFont="1" applyFill="1" applyAlignment="1">
      <alignment horizontal="center"/>
    </xf>
    <xf numFmtId="0" fontId="20" fillId="3" borderId="0" xfId="0" applyFont="1" applyFill="1"/>
    <xf numFmtId="0" fontId="28"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9" fillId="3" borderId="4" xfId="3" applyFont="1" applyFill="1" applyBorder="1" applyAlignment="1">
      <alignment horizontal="center" vertical="center" wrapText="1"/>
    </xf>
    <xf numFmtId="0" fontId="28" fillId="3" borderId="4" xfId="0" applyFont="1" applyFill="1" applyBorder="1" applyAlignment="1">
      <alignment horizontal="center" vertical="center" wrapText="1"/>
    </xf>
    <xf numFmtId="49" fontId="19" fillId="3" borderId="4" xfId="3" applyNumberFormat="1" applyFont="1" applyFill="1" applyBorder="1" applyAlignment="1">
      <alignment horizontal="center" vertical="center" wrapText="1"/>
    </xf>
    <xf numFmtId="49" fontId="28" fillId="3" borderId="4" xfId="3" applyNumberFormat="1" applyFont="1" applyFill="1" applyBorder="1" applyAlignment="1">
      <alignment horizontal="center" vertical="center" wrapText="1"/>
    </xf>
    <xf numFmtId="49" fontId="22" fillId="3" borderId="0" xfId="0" applyNumberFormat="1" applyFont="1" applyFill="1" applyBorder="1" applyAlignment="1">
      <alignment vertical="center" wrapText="1"/>
    </xf>
    <xf numFmtId="0" fontId="22" fillId="3" borderId="0" xfId="0" applyNumberFormat="1" applyFont="1" applyFill="1" applyBorder="1" applyAlignment="1">
      <alignment vertical="center" wrapText="1"/>
    </xf>
    <xf numFmtId="49" fontId="22" fillId="3" borderId="0" xfId="0" applyNumberFormat="1" applyFont="1" applyFill="1" applyBorder="1" applyAlignment="1">
      <alignment horizontal="center" vertical="center" wrapText="1"/>
    </xf>
    <xf numFmtId="1" fontId="22" fillId="3" borderId="0" xfId="0" applyNumberFormat="1" applyFont="1" applyFill="1" applyBorder="1" applyAlignment="1">
      <alignment horizontal="center" vertical="center" wrapText="1"/>
    </xf>
    <xf numFmtId="2" fontId="22" fillId="3" borderId="0" xfId="0" applyNumberFormat="1" applyFont="1" applyFill="1" applyBorder="1" applyAlignment="1">
      <alignment horizontal="center" vertical="center" wrapText="1"/>
    </xf>
    <xf numFmtId="0" fontId="20" fillId="3" borderId="4" xfId="0" applyNumberFormat="1" applyFont="1" applyFill="1" applyBorder="1" applyAlignment="1">
      <alignment horizontal="center" vertical="center"/>
    </xf>
    <xf numFmtId="0" fontId="20" fillId="3" borderId="4" xfId="0" applyFont="1" applyFill="1" applyBorder="1" applyAlignment="1">
      <alignment horizontal="left" vertical="center"/>
    </xf>
    <xf numFmtId="0" fontId="17" fillId="3" borderId="0" xfId="0" applyFont="1" applyFill="1" applyBorder="1" applyAlignment="1">
      <alignment horizontal="left" vertical="center"/>
    </xf>
    <xf numFmtId="0" fontId="17" fillId="3" borderId="0" xfId="0" applyNumberFormat="1" applyFont="1" applyFill="1" applyBorder="1" applyAlignment="1">
      <alignment horizontal="center" vertical="center"/>
    </xf>
    <xf numFmtId="0" fontId="28" fillId="3" borderId="4" xfId="0" applyFont="1" applyFill="1" applyBorder="1" applyAlignment="1">
      <alignment vertical="center"/>
    </xf>
    <xf numFmtId="0" fontId="44" fillId="3" borderId="4" xfId="0" applyFont="1" applyFill="1" applyBorder="1" applyAlignment="1">
      <alignment horizontal="center" vertical="center"/>
    </xf>
    <xf numFmtId="1" fontId="20" fillId="3" borderId="4" xfId="0" applyNumberFormat="1" applyFont="1" applyFill="1" applyBorder="1" applyAlignment="1">
      <alignment horizontal="center" vertical="center"/>
    </xf>
    <xf numFmtId="2" fontId="20" fillId="3" borderId="5" xfId="0" applyNumberFormat="1" applyFont="1" applyFill="1" applyBorder="1" applyAlignment="1">
      <alignment horizontal="center" vertical="center"/>
    </xf>
    <xf numFmtId="0" fontId="22" fillId="3" borderId="4" xfId="5" applyFont="1" applyFill="1" applyBorder="1" applyAlignment="1">
      <alignment vertical="center" wrapText="1"/>
    </xf>
    <xf numFmtId="0" fontId="20" fillId="3" borderId="11" xfId="0" applyFont="1" applyFill="1" applyBorder="1" applyAlignment="1">
      <alignment vertical="center"/>
    </xf>
    <xf numFmtId="0" fontId="20" fillId="3" borderId="4" xfId="5" applyFont="1" applyFill="1" applyBorder="1" applyAlignment="1">
      <alignment horizontal="center" vertical="center" wrapText="1"/>
    </xf>
    <xf numFmtId="0" fontId="28" fillId="3" borderId="4" xfId="5" applyFont="1" applyFill="1" applyBorder="1" applyAlignment="1">
      <alignment vertical="center" wrapText="1"/>
    </xf>
    <xf numFmtId="49" fontId="17" fillId="3" borderId="0" xfId="0" applyNumberFormat="1" applyFont="1" applyFill="1" applyBorder="1" applyAlignment="1">
      <alignment horizontal="center"/>
    </xf>
    <xf numFmtId="2" fontId="0" fillId="3" borderId="0" xfId="0" applyNumberFormat="1" applyFill="1" applyBorder="1" applyAlignment="1">
      <alignment horizontal="center"/>
    </xf>
    <xf numFmtId="0" fontId="17" fillId="3" borderId="0" xfId="0" applyFont="1" applyFill="1" applyBorder="1" applyAlignment="1">
      <alignment horizontal="center" vertical="top" wrapText="1"/>
    </xf>
    <xf numFmtId="0" fontId="13" fillId="3" borderId="0" xfId="0" applyFont="1" applyFill="1" applyBorder="1" applyAlignment="1">
      <alignment vertical="center"/>
    </xf>
    <xf numFmtId="0" fontId="43" fillId="3" borderId="0" xfId="0" applyFont="1" applyFill="1" applyAlignment="1"/>
    <xf numFmtId="0" fontId="21" fillId="3" borderId="4" xfId="3" applyFont="1" applyFill="1" applyBorder="1" applyAlignment="1">
      <alignment horizontal="center" vertical="center" wrapText="1"/>
    </xf>
    <xf numFmtId="49" fontId="21" fillId="3" borderId="4" xfId="3" applyNumberFormat="1" applyFont="1" applyFill="1" applyBorder="1" applyAlignment="1">
      <alignment horizontal="center" vertical="center" wrapText="1"/>
    </xf>
    <xf numFmtId="0" fontId="21" fillId="3" borderId="4" xfId="3" applyFont="1" applyFill="1" applyBorder="1" applyAlignment="1">
      <alignment horizontal="center" vertical="center"/>
    </xf>
    <xf numFmtId="0" fontId="20" fillId="3" borderId="4" xfId="0" applyFont="1" applyFill="1" applyBorder="1" applyAlignment="1">
      <alignment vertical="center"/>
    </xf>
    <xf numFmtId="0" fontId="45" fillId="3" borderId="4" xfId="0" applyFont="1" applyFill="1" applyBorder="1"/>
    <xf numFmtId="0" fontId="46" fillId="3" borderId="4" xfId="0" applyFont="1" applyFill="1" applyBorder="1"/>
    <xf numFmtId="0" fontId="20" fillId="3" borderId="4" xfId="0" applyFont="1" applyFill="1" applyBorder="1" applyAlignment="1">
      <alignment horizontal="center"/>
    </xf>
    <xf numFmtId="0" fontId="20" fillId="3" borderId="4" xfId="0" applyFont="1" applyFill="1" applyBorder="1"/>
    <xf numFmtId="2" fontId="77" fillId="3" borderId="0" xfId="0" applyNumberFormat="1" applyFont="1" applyFill="1" applyBorder="1" applyAlignment="1">
      <alignment horizontal="center" vertical="top" wrapText="1"/>
    </xf>
    <xf numFmtId="49" fontId="20" fillId="3" borderId="10" xfId="0" applyNumberFormat="1" applyFont="1" applyFill="1" applyBorder="1" applyAlignment="1">
      <alignment vertical="center" wrapText="1"/>
    </xf>
    <xf numFmtId="0" fontId="22" fillId="3" borderId="4" xfId="5" applyFont="1" applyFill="1" applyBorder="1" applyAlignment="1">
      <alignment horizontal="left" vertical="center" wrapText="1"/>
    </xf>
    <xf numFmtId="0" fontId="20" fillId="3" borderId="4" xfId="5" applyFont="1" applyFill="1" applyBorder="1" applyAlignment="1">
      <alignment horizontal="left" vertical="center" wrapText="1"/>
    </xf>
    <xf numFmtId="0" fontId="40" fillId="3" borderId="0" xfId="0" applyFont="1" applyFill="1" applyBorder="1" applyAlignment="1">
      <alignment horizontal="center"/>
    </xf>
    <xf numFmtId="0" fontId="48" fillId="3" borderId="0" xfId="0" applyFont="1" applyFill="1" applyAlignment="1">
      <alignment horizontal="center"/>
    </xf>
    <xf numFmtId="0" fontId="20" fillId="3" borderId="0" xfId="0" applyFont="1" applyFill="1" applyAlignment="1"/>
    <xf numFmtId="0" fontId="28" fillId="3" borderId="3" xfId="3" applyFont="1" applyFill="1" applyBorder="1" applyAlignment="1">
      <alignment horizontal="center" vertical="center" wrapText="1"/>
    </xf>
    <xf numFmtId="0" fontId="20" fillId="3" borderId="6" xfId="3" applyNumberFormat="1" applyFont="1" applyFill="1" applyBorder="1" applyAlignment="1">
      <alignment horizontal="center" vertical="center" wrapText="1"/>
    </xf>
    <xf numFmtId="0" fontId="20" fillId="3" borderId="6" xfId="3" applyFont="1" applyFill="1" applyBorder="1" applyAlignment="1">
      <alignment horizontal="center" vertical="center" wrapText="1"/>
    </xf>
    <xf numFmtId="1" fontId="40" fillId="3" borderId="4" xfId="0" applyNumberFormat="1" applyFont="1" applyFill="1" applyBorder="1" applyAlignment="1">
      <alignment horizontal="center" vertical="center" wrapText="1"/>
    </xf>
    <xf numFmtId="2" fontId="20" fillId="3" borderId="0" xfId="4" applyNumberFormat="1" applyFont="1" applyFill="1" applyBorder="1" applyAlignment="1">
      <alignment horizontal="center" vertical="center" wrapText="1"/>
    </xf>
    <xf numFmtId="0" fontId="20" fillId="3" borderId="0" xfId="0" applyFont="1" applyFill="1" applyAlignment="1">
      <alignment horizontal="left" vertical="center"/>
    </xf>
    <xf numFmtId="0" fontId="20" fillId="3" borderId="4" xfId="0" applyFont="1" applyFill="1" applyBorder="1" applyAlignment="1">
      <alignment horizontal="left" vertical="center" wrapText="1"/>
    </xf>
    <xf numFmtId="0" fontId="49" fillId="3" borderId="11" xfId="0" applyFont="1" applyFill="1" applyBorder="1" applyAlignment="1">
      <alignment vertical="center" wrapText="1"/>
    </xf>
    <xf numFmtId="0" fontId="49" fillId="3" borderId="0" xfId="0" applyFont="1" applyFill="1" applyBorder="1" applyAlignment="1">
      <alignment vertical="center" wrapText="1"/>
    </xf>
    <xf numFmtId="0" fontId="50" fillId="3" borderId="0" xfId="0" applyFont="1" applyFill="1" applyBorder="1" applyAlignment="1">
      <alignment vertical="center" wrapText="1"/>
    </xf>
    <xf numFmtId="0" fontId="20" fillId="3" borderId="4" xfId="0" applyNumberFormat="1" applyFont="1" applyFill="1" applyBorder="1" applyAlignment="1">
      <alignment horizontal="left"/>
    </xf>
    <xf numFmtId="0" fontId="28" fillId="3" borderId="10" xfId="0" applyNumberFormat="1" applyFont="1" applyFill="1" applyBorder="1" applyAlignment="1">
      <alignment vertical="center" wrapText="1"/>
    </xf>
    <xf numFmtId="0" fontId="39" fillId="3" borderId="9" xfId="0" applyFont="1" applyFill="1" applyBorder="1" applyAlignment="1">
      <alignment vertical="center" wrapText="1"/>
    </xf>
    <xf numFmtId="49" fontId="20" fillId="3" borderId="11" xfId="0" applyNumberFormat="1" applyFont="1" applyFill="1" applyBorder="1" applyAlignment="1">
      <alignment vertical="center" wrapText="1"/>
    </xf>
    <xf numFmtId="0" fontId="39" fillId="3" borderId="3" xfId="0" applyFont="1" applyFill="1" applyBorder="1" applyAlignment="1">
      <alignment horizontal="center" vertical="center" wrapText="1"/>
    </xf>
    <xf numFmtId="0" fontId="40" fillId="3" borderId="9" xfId="0" applyFont="1" applyFill="1" applyBorder="1" applyAlignment="1">
      <alignment horizontal="center" vertical="center"/>
    </xf>
    <xf numFmtId="0" fontId="20" fillId="3" borderId="9" xfId="0" applyFont="1" applyFill="1" applyBorder="1" applyAlignment="1">
      <alignment vertical="center"/>
    </xf>
    <xf numFmtId="2" fontId="28" fillId="3" borderId="0" xfId="0" applyNumberFormat="1" applyFont="1" applyFill="1" applyBorder="1" applyAlignment="1">
      <alignment horizontal="left" vertical="center"/>
    </xf>
    <xf numFmtId="0" fontId="20" fillId="3" borderId="12" xfId="0" applyFont="1" applyFill="1" applyBorder="1" applyAlignment="1">
      <alignment vertical="center"/>
    </xf>
    <xf numFmtId="0" fontId="20" fillId="3" borderId="12" xfId="0" applyFont="1" applyFill="1" applyBorder="1" applyAlignment="1">
      <alignment horizontal="center" vertical="center"/>
    </xf>
    <xf numFmtId="0" fontId="17" fillId="3" borderId="0" xfId="0" applyFont="1" applyFill="1" applyBorder="1"/>
    <xf numFmtId="2" fontId="0" fillId="3" borderId="0" xfId="0" applyNumberFormat="1" applyFill="1"/>
    <xf numFmtId="0" fontId="17" fillId="3" borderId="0" xfId="1" applyFont="1" applyFill="1" applyBorder="1"/>
    <xf numFmtId="0" fontId="25" fillId="3" borderId="0" xfId="0" applyFont="1" applyFill="1" applyAlignment="1">
      <alignment horizontal="center"/>
    </xf>
    <xf numFmtId="0" fontId="25" fillId="3" borderId="0" xfId="0" applyNumberFormat="1" applyFont="1" applyFill="1" applyAlignment="1">
      <alignment horizontal="center"/>
    </xf>
    <xf numFmtId="0" fontId="28" fillId="3" borderId="0" xfId="0" applyFont="1" applyFill="1" applyAlignment="1"/>
    <xf numFmtId="0" fontId="28" fillId="3" borderId="0" xfId="0" applyFont="1" applyFill="1" applyAlignment="1">
      <alignment horizontal="center"/>
    </xf>
    <xf numFmtId="0" fontId="15" fillId="3" borderId="0" xfId="0" applyFont="1" applyFill="1" applyAlignment="1">
      <alignment horizontal="center"/>
    </xf>
    <xf numFmtId="0" fontId="28" fillId="3" borderId="0" xfId="0" applyNumberFormat="1" applyFont="1" applyFill="1" applyAlignment="1">
      <alignment horizontal="center"/>
    </xf>
    <xf numFmtId="0" fontId="15" fillId="3" borderId="1" xfId="0" applyFont="1" applyFill="1" applyBorder="1" applyAlignment="1">
      <alignment vertical="center"/>
    </xf>
    <xf numFmtId="2"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xf>
    <xf numFmtId="2" fontId="20" fillId="3" borderId="10" xfId="0" applyNumberFormat="1" applyFont="1" applyFill="1" applyBorder="1" applyAlignment="1">
      <alignment horizontal="center" vertical="center"/>
    </xf>
    <xf numFmtId="2" fontId="20" fillId="3" borderId="10" xfId="0" applyNumberFormat="1" applyFont="1" applyFill="1" applyBorder="1" applyAlignment="1">
      <alignment horizontal="center" vertical="center" wrapText="1"/>
    </xf>
    <xf numFmtId="0" fontId="20" fillId="3" borderId="0" xfId="0" applyFont="1" applyFill="1" applyBorder="1" applyAlignment="1">
      <alignment vertical="center" wrapText="1"/>
    </xf>
    <xf numFmtId="0" fontId="28" fillId="3" borderId="4" xfId="0" applyFont="1" applyFill="1" applyBorder="1" applyAlignment="1">
      <alignment horizontal="left" vertical="center" wrapText="1"/>
    </xf>
    <xf numFmtId="0" fontId="20" fillId="3" borderId="0" xfId="0" applyFont="1" applyFill="1" applyBorder="1"/>
    <xf numFmtId="0" fontId="20" fillId="3" borderId="10" xfId="0" applyNumberFormat="1" applyFont="1" applyFill="1" applyBorder="1" applyAlignment="1">
      <alignment vertical="center"/>
    </xf>
    <xf numFmtId="0" fontId="20" fillId="3" borderId="12" xfId="0" applyNumberFormat="1" applyFont="1" applyFill="1" applyBorder="1" applyAlignment="1">
      <alignment vertical="center"/>
    </xf>
    <xf numFmtId="49" fontId="20" fillId="3" borderId="4" xfId="0" applyNumberFormat="1" applyFont="1" applyFill="1" applyBorder="1" applyAlignment="1">
      <alignment vertical="top" wrapText="1"/>
    </xf>
    <xf numFmtId="0" fontId="20" fillId="3" borderId="4" xfId="0" applyNumberFormat="1" applyFont="1" applyFill="1" applyBorder="1" applyAlignment="1">
      <alignment horizontal="center" vertical="top" wrapText="1"/>
    </xf>
    <xf numFmtId="49" fontId="20" fillId="3" borderId="4" xfId="0" applyNumberFormat="1" applyFont="1" applyFill="1" applyBorder="1" applyAlignment="1">
      <alignment horizontal="center" vertical="top" wrapText="1"/>
    </xf>
    <xf numFmtId="2" fontId="20" fillId="3" borderId="10" xfId="0" applyNumberFormat="1" applyFont="1" applyFill="1" applyBorder="1" applyAlignment="1">
      <alignment horizontal="center" vertical="top"/>
    </xf>
    <xf numFmtId="1" fontId="20" fillId="3" borderId="4" xfId="0" applyNumberFormat="1" applyFont="1" applyFill="1" applyBorder="1" applyAlignment="1">
      <alignment horizontal="center" vertical="top"/>
    </xf>
    <xf numFmtId="2" fontId="20" fillId="3" borderId="4" xfId="0" applyNumberFormat="1" applyFont="1" applyFill="1" applyBorder="1" applyAlignment="1">
      <alignment horizontal="center" vertical="top"/>
    </xf>
    <xf numFmtId="49" fontId="20" fillId="3" borderId="10" xfId="0" applyNumberFormat="1" applyFont="1" applyFill="1" applyBorder="1" applyAlignment="1">
      <alignment vertical="center"/>
    </xf>
    <xf numFmtId="49" fontId="20" fillId="3" borderId="12" xfId="0" applyNumberFormat="1" applyFont="1" applyFill="1" applyBorder="1" applyAlignment="1">
      <alignment vertical="center"/>
    </xf>
    <xf numFmtId="0" fontId="20" fillId="3" borderId="2" xfId="0" applyFont="1" applyFill="1" applyBorder="1" applyAlignment="1">
      <alignment horizontal="center" vertical="center"/>
    </xf>
    <xf numFmtId="166" fontId="20" fillId="3" borderId="4" xfId="0" applyNumberFormat="1" applyFont="1" applyFill="1" applyBorder="1" applyAlignment="1">
      <alignment horizontal="center" vertical="center"/>
    </xf>
    <xf numFmtId="0" fontId="28" fillId="3" borderId="4" xfId="0" applyFont="1" applyFill="1" applyBorder="1" applyAlignment="1">
      <alignment horizontal="left" vertical="center"/>
    </xf>
    <xf numFmtId="1" fontId="28" fillId="3" borderId="4" xfId="0" applyNumberFormat="1" applyFont="1" applyFill="1" applyBorder="1" applyAlignment="1">
      <alignment horizontal="center" vertical="center"/>
    </xf>
    <xf numFmtId="49" fontId="20" fillId="3" borderId="3" xfId="0" applyNumberFormat="1" applyFont="1" applyFill="1" applyBorder="1" applyAlignment="1">
      <alignment horizontal="left" vertical="center" wrapText="1"/>
    </xf>
    <xf numFmtId="0" fontId="20" fillId="3" borderId="3" xfId="0" applyNumberFormat="1" applyFont="1" applyFill="1" applyBorder="1" applyAlignment="1">
      <alignment horizontal="center" vertical="center"/>
    </xf>
    <xf numFmtId="0" fontId="20" fillId="3" borderId="0" xfId="0" applyFont="1" applyFill="1" applyAlignment="1">
      <alignment horizontal="center" vertical="center"/>
    </xf>
    <xf numFmtId="2" fontId="20" fillId="3" borderId="13" xfId="0" applyNumberFormat="1" applyFont="1" applyFill="1" applyBorder="1" applyAlignment="1">
      <alignment horizontal="center" vertical="center"/>
    </xf>
    <xf numFmtId="166" fontId="20" fillId="3" borderId="10" xfId="0" applyNumberFormat="1" applyFont="1" applyFill="1" applyBorder="1" applyAlignment="1">
      <alignment horizontal="center" vertical="center"/>
    </xf>
    <xf numFmtId="0" fontId="28" fillId="3" borderId="10" xfId="0" applyFont="1" applyFill="1" applyBorder="1" applyAlignment="1">
      <alignment horizontal="center" vertical="center"/>
    </xf>
    <xf numFmtId="2" fontId="28" fillId="3" borderId="10" xfId="0" applyNumberFormat="1" applyFont="1" applyFill="1" applyBorder="1" applyAlignment="1">
      <alignment horizontal="center" vertical="center"/>
    </xf>
    <xf numFmtId="0" fontId="20" fillId="3" borderId="4" xfId="0" applyNumberFormat="1" applyFont="1" applyFill="1" applyBorder="1" applyAlignment="1">
      <alignment vertical="center"/>
    </xf>
    <xf numFmtId="0" fontId="20" fillId="3" borderId="0" xfId="0" applyNumberFormat="1" applyFont="1" applyFill="1"/>
    <xf numFmtId="2" fontId="20" fillId="3" borderId="12" xfId="0" applyNumberFormat="1" applyFont="1" applyFill="1" applyBorder="1" applyAlignment="1">
      <alignment horizontal="center" vertical="center"/>
    </xf>
    <xf numFmtId="2" fontId="28" fillId="3" borderId="10" xfId="0" applyNumberFormat="1" applyFont="1" applyFill="1" applyBorder="1" applyAlignment="1">
      <alignment horizontal="center" vertical="center" wrapText="1"/>
    </xf>
    <xf numFmtId="0"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top"/>
    </xf>
    <xf numFmtId="0" fontId="20" fillId="3" borderId="0" xfId="0" applyFont="1" applyFill="1" applyAlignment="1">
      <alignment vertical="top"/>
    </xf>
    <xf numFmtId="2" fontId="20" fillId="3" borderId="0" xfId="0" applyNumberFormat="1" applyFont="1" applyFill="1" applyAlignment="1">
      <alignment vertical="top"/>
    </xf>
    <xf numFmtId="0" fontId="15" fillId="3" borderId="0" xfId="0" applyFont="1" applyFill="1" applyAlignment="1">
      <alignment vertical="center" wrapText="1"/>
    </xf>
    <xf numFmtId="0" fontId="17" fillId="3" borderId="0" xfId="0" applyFont="1" applyFill="1" applyBorder="1" applyAlignment="1">
      <alignment vertical="top" wrapText="1"/>
    </xf>
    <xf numFmtId="0" fontId="51" fillId="3" borderId="0" xfId="0" applyFont="1" applyFill="1" applyAlignment="1"/>
    <xf numFmtId="0" fontId="19" fillId="3" borderId="0" xfId="0" applyFont="1" applyFill="1" applyBorder="1" applyAlignment="1">
      <alignment horizontal="center" vertical="center"/>
    </xf>
    <xf numFmtId="0" fontId="0" fillId="3" borderId="0" xfId="0" applyFill="1" applyBorder="1" applyAlignment="1">
      <alignment vertical="top" wrapText="1"/>
    </xf>
    <xf numFmtId="0" fontId="0" fillId="3" borderId="7" xfId="0" applyFill="1" applyBorder="1" applyAlignment="1">
      <alignment vertical="center"/>
    </xf>
    <xf numFmtId="0" fontId="0" fillId="3" borderId="6" xfId="0" applyNumberFormat="1" applyFill="1" applyBorder="1" applyAlignment="1">
      <alignment horizontal="center" vertical="center"/>
    </xf>
    <xf numFmtId="0" fontId="0" fillId="3" borderId="6" xfId="0" applyFill="1" applyBorder="1" applyAlignment="1">
      <alignment horizontal="center" vertical="center"/>
    </xf>
    <xf numFmtId="2" fontId="0" fillId="3" borderId="6" xfId="0" applyNumberFormat="1" applyFill="1" applyBorder="1" applyAlignment="1">
      <alignment horizontal="center" vertical="center"/>
    </xf>
    <xf numFmtId="166" fontId="17" fillId="3" borderId="4" xfId="0" applyNumberFormat="1" applyFont="1" applyFill="1" applyBorder="1" applyAlignment="1">
      <alignment horizontal="center" vertical="center"/>
    </xf>
    <xf numFmtId="0" fontId="0" fillId="3" borderId="10" xfId="0" applyNumberFormat="1" applyFill="1" applyBorder="1" applyAlignment="1">
      <alignment vertical="center"/>
    </xf>
    <xf numFmtId="0" fontId="0" fillId="3" borderId="12" xfId="0" applyNumberFormat="1" applyFill="1" applyBorder="1" applyAlignment="1">
      <alignment vertical="center"/>
    </xf>
    <xf numFmtId="0" fontId="0" fillId="3" borderId="9" xfId="0" applyNumberFormat="1" applyFill="1" applyBorder="1" applyAlignment="1">
      <alignment vertical="center"/>
    </xf>
    <xf numFmtId="0" fontId="15" fillId="3" borderId="4" xfId="0" applyNumberFormat="1" applyFont="1" applyFill="1" applyBorder="1" applyAlignment="1">
      <alignment horizontal="center" vertical="center"/>
    </xf>
    <xf numFmtId="2" fontId="15" fillId="3" borderId="12" xfId="0" applyNumberFormat="1" applyFont="1" applyFill="1" applyBorder="1" applyAlignment="1">
      <alignment horizontal="center" vertical="center"/>
    </xf>
    <xf numFmtId="0" fontId="17" fillId="3" borderId="4" xfId="0" applyNumberFormat="1" applyFont="1" applyFill="1" applyBorder="1" applyAlignment="1">
      <alignment vertical="center"/>
    </xf>
    <xf numFmtId="0" fontId="17" fillId="3" borderId="4" xfId="0" applyNumberFormat="1" applyFont="1" applyFill="1" applyBorder="1" applyAlignment="1">
      <alignment horizontal="center" vertical="center"/>
    </xf>
    <xf numFmtId="0" fontId="17" fillId="3" borderId="12" xfId="0" applyNumberFormat="1" applyFont="1"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xf numFmtId="0" fontId="15" fillId="3" borderId="4" xfId="0" applyNumberFormat="1" applyFont="1" applyFill="1" applyBorder="1" applyAlignment="1">
      <alignment horizontal="center" vertical="center" wrapText="1"/>
    </xf>
    <xf numFmtId="0" fontId="15" fillId="3" borderId="0" xfId="0" applyNumberFormat="1" applyFont="1" applyFill="1" applyBorder="1"/>
    <xf numFmtId="2" fontId="15" fillId="3" borderId="0" xfId="0" applyNumberFormat="1" applyFont="1" applyFill="1" applyBorder="1"/>
    <xf numFmtId="165" fontId="15" fillId="3" borderId="0" xfId="0" applyNumberFormat="1" applyFont="1" applyFill="1" applyBorder="1"/>
    <xf numFmtId="165" fontId="0" fillId="3" borderId="0" xfId="0" applyNumberFormat="1" applyFill="1" applyAlignment="1">
      <alignment horizontal="center" vertical="center"/>
    </xf>
    <xf numFmtId="0" fontId="0" fillId="3" borderId="0" xfId="0" applyFill="1" applyBorder="1" applyAlignment="1">
      <alignment horizontal="center" vertical="top"/>
    </xf>
    <xf numFmtId="0" fontId="0" fillId="3" borderId="0" xfId="0" applyFill="1" applyAlignment="1">
      <alignment vertical="top"/>
    </xf>
    <xf numFmtId="0" fontId="20" fillId="3" borderId="0" xfId="0" quotePrefix="1" applyFont="1" applyFill="1" applyBorder="1" applyAlignment="1">
      <alignment vertical="center" wrapText="1"/>
    </xf>
    <xf numFmtId="0" fontId="52" fillId="3" borderId="0" xfId="0" quotePrefix="1" applyFont="1" applyFill="1" applyBorder="1" applyAlignment="1">
      <alignment vertical="center" wrapText="1"/>
    </xf>
    <xf numFmtId="0" fontId="0" fillId="3" borderId="1" xfId="0" applyFill="1" applyBorder="1" applyAlignment="1">
      <alignment horizontal="center"/>
    </xf>
    <xf numFmtId="0" fontId="0" fillId="3" borderId="1" xfId="0" applyFill="1" applyBorder="1"/>
    <xf numFmtId="165" fontId="0" fillId="3" borderId="1" xfId="0" applyNumberFormat="1" applyFill="1" applyBorder="1"/>
    <xf numFmtId="49" fontId="15" fillId="3" borderId="2"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top" wrapText="1"/>
    </xf>
    <xf numFmtId="0" fontId="15" fillId="3" borderId="4" xfId="0" applyNumberFormat="1" applyFont="1" applyFill="1" applyBorder="1" applyAlignment="1">
      <alignment horizontal="center"/>
    </xf>
    <xf numFmtId="0" fontId="17" fillId="3" borderId="8" xfId="0" applyFont="1" applyFill="1" applyBorder="1" applyAlignment="1">
      <alignment horizontal="center" vertical="center" wrapText="1"/>
    </xf>
    <xf numFmtId="0" fontId="17" fillId="3" borderId="8" xfId="0" applyFont="1" applyFill="1" applyBorder="1" applyAlignment="1">
      <alignment vertical="center" wrapText="1"/>
    </xf>
    <xf numFmtId="1" fontId="17" fillId="3" borderId="4" xfId="0" applyNumberFormat="1" applyFont="1" applyFill="1" applyBorder="1" applyAlignment="1">
      <alignment horizontal="center" vertical="center"/>
    </xf>
    <xf numFmtId="49" fontId="20" fillId="3" borderId="0" xfId="0" applyNumberFormat="1" applyFont="1" applyFill="1" applyBorder="1" applyAlignment="1">
      <alignment vertical="top" wrapText="1"/>
    </xf>
    <xf numFmtId="0" fontId="20" fillId="3" borderId="0" xfId="0" applyNumberFormat="1" applyFont="1" applyFill="1" applyBorder="1" applyAlignment="1">
      <alignment horizontal="center" vertical="center" wrapText="1"/>
    </xf>
    <xf numFmtId="49" fontId="20" fillId="3" borderId="0" xfId="0" applyNumberFormat="1" applyFont="1" applyFill="1" applyBorder="1" applyAlignment="1">
      <alignment horizontal="center" vertical="center" wrapText="1"/>
    </xf>
    <xf numFmtId="0" fontId="20" fillId="3" borderId="0" xfId="0" applyFont="1" applyFill="1" applyBorder="1" applyAlignment="1">
      <alignment horizontal="center" vertical="center"/>
    </xf>
    <xf numFmtId="166" fontId="15" fillId="3" borderId="4" xfId="0" applyNumberFormat="1" applyFont="1" applyFill="1" applyBorder="1" applyAlignment="1">
      <alignment horizontal="center" vertical="center"/>
    </xf>
    <xf numFmtId="0" fontId="15" fillId="3" borderId="0" xfId="0" applyFont="1" applyFill="1" applyBorder="1" applyAlignment="1">
      <alignment horizontal="center" vertical="center"/>
    </xf>
    <xf numFmtId="0" fontId="15" fillId="3" borderId="6" xfId="0" applyFont="1" applyFill="1" applyBorder="1" applyAlignment="1">
      <alignment vertical="center"/>
    </xf>
    <xf numFmtId="0" fontId="15" fillId="3" borderId="6" xfId="0" applyFont="1" applyFill="1" applyBorder="1" applyAlignment="1">
      <alignment horizontal="center" vertical="center"/>
    </xf>
    <xf numFmtId="0" fontId="17" fillId="3" borderId="8" xfId="0" applyNumberFormat="1" applyFont="1" applyFill="1" applyBorder="1" applyAlignment="1">
      <alignment horizontal="center" vertical="center"/>
    </xf>
    <xf numFmtId="2" fontId="0" fillId="3" borderId="3" xfId="0" applyNumberFormat="1" applyFill="1" applyBorder="1" applyAlignment="1">
      <alignment horizontal="center" vertical="center"/>
    </xf>
    <xf numFmtId="0" fontId="28" fillId="3" borderId="0" xfId="0" applyFont="1" applyFill="1"/>
    <xf numFmtId="0" fontId="19" fillId="3" borderId="0" xfId="0" applyFont="1" applyFill="1"/>
    <xf numFmtId="2" fontId="17" fillId="3" borderId="9" xfId="0" applyNumberFormat="1" applyFont="1" applyFill="1" applyBorder="1" applyAlignment="1">
      <alignment horizontal="center" vertical="center"/>
    </xf>
    <xf numFmtId="0" fontId="15" fillId="3" borderId="4" xfId="0" applyFont="1" applyFill="1" applyBorder="1" applyAlignment="1">
      <alignment horizontal="center" vertical="top"/>
    </xf>
    <xf numFmtId="0" fontId="0" fillId="3" borderId="4" xfId="0" applyFill="1" applyBorder="1" applyAlignment="1">
      <alignment vertical="top"/>
    </xf>
    <xf numFmtId="2" fontId="0" fillId="3" borderId="0" xfId="0" applyNumberFormat="1" applyFill="1" applyAlignment="1">
      <alignment vertical="top"/>
    </xf>
    <xf numFmtId="0" fontId="13" fillId="3" borderId="0" xfId="1" applyFont="1" applyFill="1" applyBorder="1" applyAlignment="1">
      <alignment horizontal="center"/>
    </xf>
    <xf numFmtId="0" fontId="15" fillId="3" borderId="0" xfId="1" applyFont="1" applyFill="1" applyAlignment="1">
      <alignment horizontal="center"/>
    </xf>
    <xf numFmtId="0" fontId="15" fillId="3" borderId="0" xfId="1" applyNumberFormat="1" applyFont="1" applyFill="1" applyAlignment="1">
      <alignment horizontal="center"/>
    </xf>
    <xf numFmtId="0" fontId="19" fillId="3" borderId="4" xfId="1" applyFont="1" applyFill="1" applyBorder="1" applyAlignment="1">
      <alignment horizontal="center" vertical="center" wrapText="1"/>
    </xf>
    <xf numFmtId="0" fontId="19" fillId="3" borderId="4" xfId="1" applyFont="1" applyFill="1" applyBorder="1" applyAlignment="1">
      <alignment horizontal="center" vertical="center"/>
    </xf>
    <xf numFmtId="0" fontId="19" fillId="3" borderId="4" xfId="1" applyFont="1" applyFill="1" applyBorder="1" applyAlignment="1">
      <alignment horizontal="center"/>
    </xf>
    <xf numFmtId="0" fontId="73" fillId="3" borderId="4" xfId="1" applyFont="1" applyFill="1" applyBorder="1" applyAlignment="1">
      <alignment horizontal="center" vertical="center"/>
    </xf>
    <xf numFmtId="49" fontId="73" fillId="3" borderId="4" xfId="1" applyNumberFormat="1" applyFont="1" applyFill="1" applyBorder="1" applyAlignment="1">
      <alignment vertical="center" wrapText="1"/>
    </xf>
    <xf numFmtId="0" fontId="73" fillId="3" borderId="4" xfId="1" applyNumberFormat="1" applyFont="1" applyFill="1" applyBorder="1" applyAlignment="1">
      <alignment horizontal="center" vertical="center"/>
    </xf>
    <xf numFmtId="49" fontId="73" fillId="3" borderId="4" xfId="1" applyNumberFormat="1" applyFont="1" applyFill="1" applyBorder="1" applyAlignment="1">
      <alignment horizontal="center" vertical="center" wrapText="1"/>
    </xf>
    <xf numFmtId="2" fontId="73" fillId="3" borderId="4" xfId="1" applyNumberFormat="1" applyFont="1" applyFill="1" applyBorder="1" applyAlignment="1">
      <alignment horizontal="center" vertical="center"/>
    </xf>
    <xf numFmtId="1" fontId="73" fillId="3" borderId="4" xfId="1" applyNumberFormat="1" applyFont="1" applyFill="1" applyBorder="1" applyAlignment="1">
      <alignment horizontal="center" vertical="center"/>
    </xf>
    <xf numFmtId="2" fontId="74" fillId="3" borderId="4" xfId="1" applyNumberFormat="1" applyFont="1" applyFill="1" applyBorder="1" applyAlignment="1">
      <alignment horizontal="center" vertical="center" wrapText="1"/>
    </xf>
    <xf numFmtId="0" fontId="22" fillId="3" borderId="0" xfId="1" applyFont="1" applyFill="1" applyBorder="1" applyAlignment="1">
      <alignment vertical="center" wrapText="1"/>
    </xf>
    <xf numFmtId="0" fontId="73" fillId="3" borderId="4" xfId="1" applyFont="1" applyFill="1" applyBorder="1" applyAlignment="1">
      <alignment vertical="center" wrapText="1"/>
    </xf>
    <xf numFmtId="0" fontId="73" fillId="3" borderId="4" xfId="1" applyNumberFormat="1" applyFont="1" applyFill="1" applyBorder="1" applyAlignment="1">
      <alignment horizontal="center" vertical="center" wrapText="1"/>
    </xf>
    <xf numFmtId="0" fontId="73" fillId="3" borderId="4" xfId="1" applyFont="1" applyFill="1" applyBorder="1" applyAlignment="1">
      <alignment horizontal="left" vertical="center" wrapText="1"/>
    </xf>
    <xf numFmtId="0" fontId="73" fillId="3" borderId="4" xfId="1" quotePrefix="1" applyFont="1" applyFill="1" applyBorder="1" applyAlignment="1">
      <alignment horizontal="center" vertical="center"/>
    </xf>
    <xf numFmtId="0" fontId="73" fillId="3" borderId="4" xfId="1" applyFont="1" applyFill="1" applyBorder="1" applyAlignment="1">
      <alignment horizontal="center" vertical="center" wrapText="1"/>
    </xf>
    <xf numFmtId="0" fontId="17" fillId="3" borderId="0" xfId="1" applyFill="1" applyBorder="1" applyAlignment="1">
      <alignment vertical="center" wrapText="1"/>
    </xf>
    <xf numFmtId="0" fontId="17" fillId="3" borderId="0" xfId="1" applyNumberFormat="1" applyFill="1" applyBorder="1" applyAlignment="1">
      <alignment horizontal="center" vertical="center"/>
    </xf>
    <xf numFmtId="0" fontId="17" fillId="3" borderId="0" xfId="1" applyFill="1" applyAlignment="1">
      <alignment vertical="center"/>
    </xf>
    <xf numFmtId="0" fontId="73" fillId="3" borderId="4" xfId="1" applyFont="1" applyFill="1" applyBorder="1" applyAlignment="1">
      <alignment vertical="center"/>
    </xf>
    <xf numFmtId="0" fontId="73" fillId="3" borderId="10" xfId="1" applyNumberFormat="1" applyFont="1" applyFill="1" applyBorder="1" applyAlignment="1">
      <alignment vertical="center"/>
    </xf>
    <xf numFmtId="0" fontId="73" fillId="3" borderId="12" xfId="1" applyNumberFormat="1" applyFont="1" applyFill="1" applyBorder="1" applyAlignment="1">
      <alignment vertical="center"/>
    </xf>
    <xf numFmtId="1" fontId="73" fillId="3" borderId="4" xfId="1" applyNumberFormat="1" applyFont="1" applyFill="1" applyBorder="1" applyAlignment="1">
      <alignment vertical="center"/>
    </xf>
    <xf numFmtId="166" fontId="73" fillId="3" borderId="4" xfId="1" applyNumberFormat="1" applyFont="1" applyFill="1" applyBorder="1" applyAlignment="1">
      <alignment horizontal="center" vertical="center"/>
    </xf>
    <xf numFmtId="49" fontId="17" fillId="3" borderId="0" xfId="1" applyNumberFormat="1" applyFont="1" applyFill="1" applyAlignment="1">
      <alignment horizontal="center" vertical="center" wrapText="1"/>
    </xf>
    <xf numFmtId="0" fontId="73" fillId="3" borderId="4" xfId="1" applyFont="1" applyFill="1" applyBorder="1" applyAlignment="1">
      <alignment horizontal="left" vertical="center"/>
    </xf>
    <xf numFmtId="49" fontId="73" fillId="3" borderId="4" xfId="1" applyNumberFormat="1" applyFont="1" applyFill="1" applyBorder="1" applyAlignment="1">
      <alignment horizontal="left" vertical="center" wrapText="1"/>
    </xf>
    <xf numFmtId="0" fontId="72" fillId="3" borderId="4" xfId="1" applyFont="1" applyFill="1" applyBorder="1" applyAlignment="1">
      <alignment horizontal="center" vertical="center"/>
    </xf>
    <xf numFmtId="0" fontId="72" fillId="3" borderId="4" xfId="1" applyNumberFormat="1" applyFont="1" applyFill="1" applyBorder="1" applyAlignment="1">
      <alignment vertical="center" wrapText="1"/>
    </xf>
    <xf numFmtId="2" fontId="72" fillId="3" borderId="4" xfId="1" applyNumberFormat="1" applyFont="1" applyFill="1" applyBorder="1" applyAlignment="1">
      <alignment horizontal="center" vertical="center"/>
    </xf>
    <xf numFmtId="49" fontId="22" fillId="3" borderId="0" xfId="1" applyNumberFormat="1" applyFont="1" applyFill="1" applyBorder="1" applyAlignment="1">
      <alignment vertical="center" wrapText="1"/>
    </xf>
    <xf numFmtId="49" fontId="42" fillId="3" borderId="0" xfId="1" applyNumberFormat="1" applyFont="1" applyFill="1" applyBorder="1" applyAlignment="1">
      <alignment vertical="center" wrapText="1"/>
    </xf>
    <xf numFmtId="0" fontId="73" fillId="3" borderId="4" xfId="1" applyNumberFormat="1" applyFont="1" applyFill="1" applyBorder="1" applyAlignment="1">
      <alignment vertical="center"/>
    </xf>
    <xf numFmtId="0" fontId="73" fillId="3" borderId="4" xfId="1" applyFont="1" applyFill="1" applyBorder="1" applyAlignment="1">
      <alignment horizontal="center"/>
    </xf>
    <xf numFmtId="0" fontId="73" fillId="3" borderId="3" xfId="1" applyFont="1" applyFill="1" applyBorder="1" applyAlignment="1">
      <alignment horizontal="left" vertical="center" wrapText="1"/>
    </xf>
    <xf numFmtId="0" fontId="73" fillId="3" borderId="0" xfId="1" applyFont="1" applyFill="1"/>
    <xf numFmtId="166" fontId="73" fillId="3" borderId="7" xfId="1" applyNumberFormat="1" applyFont="1" applyFill="1" applyBorder="1" applyAlignment="1">
      <alignment horizontal="center" vertical="center"/>
    </xf>
    <xf numFmtId="2" fontId="73" fillId="3" borderId="0" xfId="1" applyNumberFormat="1" applyFont="1" applyFill="1" applyAlignment="1">
      <alignment horizontal="center" vertical="center"/>
    </xf>
    <xf numFmtId="2" fontId="73" fillId="3" borderId="4" xfId="1" applyNumberFormat="1" applyFont="1" applyFill="1" applyBorder="1" applyAlignment="1">
      <alignment horizontal="center" vertical="center" wrapText="1"/>
    </xf>
    <xf numFmtId="166" fontId="73" fillId="3" borderId="4" xfId="1" applyNumberFormat="1" applyFont="1" applyFill="1" applyBorder="1" applyAlignment="1">
      <alignment horizontal="center" vertical="center" wrapText="1"/>
    </xf>
    <xf numFmtId="2" fontId="73" fillId="3" borderId="9" xfId="1" applyNumberFormat="1" applyFont="1" applyFill="1" applyBorder="1" applyAlignment="1">
      <alignment horizontal="center" vertical="center" wrapText="1"/>
    </xf>
    <xf numFmtId="0" fontId="72" fillId="3" borderId="4" xfId="1" applyFont="1" applyFill="1" applyBorder="1" applyAlignment="1">
      <alignment horizontal="center" vertical="center" wrapText="1"/>
    </xf>
    <xf numFmtId="49" fontId="72" fillId="3" borderId="4" xfId="1" applyNumberFormat="1" applyFont="1" applyFill="1" applyBorder="1" applyAlignment="1">
      <alignment vertical="top" wrapText="1"/>
    </xf>
    <xf numFmtId="2" fontId="72" fillId="3" borderId="4" xfId="1" applyNumberFormat="1" applyFont="1" applyFill="1" applyBorder="1" applyAlignment="1">
      <alignment horizontal="center" vertical="center" wrapText="1"/>
    </xf>
    <xf numFmtId="0" fontId="22" fillId="3" borderId="0" xfId="1" applyFont="1" applyFill="1" applyBorder="1" applyAlignment="1">
      <alignment vertical="center"/>
    </xf>
    <xf numFmtId="0" fontId="20" fillId="3" borderId="11" xfId="1" applyFont="1" applyFill="1" applyBorder="1" applyAlignment="1">
      <alignment vertical="center" wrapText="1"/>
    </xf>
    <xf numFmtId="49" fontId="73" fillId="3" borderId="4" xfId="1" applyNumberFormat="1" applyFont="1" applyFill="1" applyBorder="1" applyAlignment="1">
      <alignment vertical="top" wrapText="1"/>
    </xf>
    <xf numFmtId="49" fontId="72" fillId="3" borderId="4" xfId="1" applyNumberFormat="1" applyFont="1" applyFill="1" applyBorder="1" applyAlignment="1">
      <alignment vertical="center" wrapText="1"/>
    </xf>
    <xf numFmtId="0" fontId="72" fillId="3" borderId="4" xfId="1" applyNumberFormat="1" applyFont="1" applyFill="1" applyBorder="1" applyAlignment="1">
      <alignment horizontal="center" vertical="center" wrapText="1"/>
    </xf>
    <xf numFmtId="2" fontId="19" fillId="3" borderId="4" xfId="1" applyNumberFormat="1" applyFont="1" applyFill="1" applyBorder="1" applyAlignment="1">
      <alignment horizontal="center" vertical="center" wrapText="1"/>
    </xf>
    <xf numFmtId="0" fontId="28" fillId="3" borderId="0" xfId="1" applyFont="1" applyFill="1" applyAlignment="1">
      <alignment horizontal="center" vertical="top"/>
    </xf>
    <xf numFmtId="0" fontId="22" fillId="3" borderId="0" xfId="1" applyFont="1" applyFill="1" applyBorder="1" applyAlignment="1">
      <alignment vertical="top"/>
    </xf>
    <xf numFmtId="0" fontId="22" fillId="3" borderId="0" xfId="1" applyFont="1" applyFill="1" applyBorder="1" applyAlignment="1">
      <alignment horizontal="left" vertical="top"/>
    </xf>
    <xf numFmtId="0" fontId="12" fillId="3" borderId="0" xfId="0" applyFont="1" applyFill="1" applyBorder="1" applyAlignment="1"/>
    <xf numFmtId="0" fontId="13" fillId="3" borderId="0" xfId="0" applyFont="1" applyFill="1" applyAlignment="1">
      <alignment horizontal="center"/>
    </xf>
    <xf numFmtId="0" fontId="27" fillId="3" borderId="0" xfId="0" applyFont="1" applyFill="1" applyAlignment="1">
      <alignment vertical="center" wrapText="1"/>
    </xf>
    <xf numFmtId="0" fontId="27" fillId="3" borderId="0" xfId="0" applyFont="1" applyFill="1" applyAlignment="1">
      <alignment horizontal="center"/>
    </xf>
    <xf numFmtId="0" fontId="15" fillId="3" borderId="0" xfId="0" applyNumberFormat="1" applyFont="1" applyFill="1" applyAlignment="1">
      <alignment horizontal="center"/>
    </xf>
    <xf numFmtId="0" fontId="19" fillId="3" borderId="4" xfId="0" applyFont="1" applyFill="1" applyBorder="1" applyAlignment="1">
      <alignment horizontal="center" vertical="center"/>
    </xf>
    <xf numFmtId="0" fontId="22" fillId="3" borderId="0" xfId="0" applyFont="1" applyFill="1" applyAlignment="1">
      <alignment vertical="center" wrapText="1"/>
    </xf>
    <xf numFmtId="0" fontId="22" fillId="3" borderId="0" xfId="0" applyFont="1" applyFill="1"/>
    <xf numFmtId="0" fontId="22" fillId="3" borderId="0" xfId="3" applyFont="1" applyFill="1" applyBorder="1"/>
    <xf numFmtId="0" fontId="0" fillId="3" borderId="0" xfId="0" applyFill="1" applyAlignment="1">
      <alignment horizontal="right"/>
    </xf>
    <xf numFmtId="49" fontId="20" fillId="3" borderId="9" xfId="0" applyNumberFormat="1" applyFont="1" applyFill="1" applyBorder="1" applyAlignment="1">
      <alignment vertical="center"/>
    </xf>
    <xf numFmtId="49" fontId="17" fillId="3" borderId="0" xfId="0" applyNumberFormat="1" applyFont="1" applyFill="1" applyAlignment="1">
      <alignment horizontal="center" vertical="center" wrapText="1"/>
    </xf>
    <xf numFmtId="49" fontId="22" fillId="3" borderId="11" xfId="0" applyNumberFormat="1" applyFont="1" applyFill="1" applyBorder="1" applyAlignment="1">
      <alignment vertical="center" wrapText="1"/>
    </xf>
    <xf numFmtId="2" fontId="28" fillId="3" borderId="12" xfId="0" applyNumberFormat="1" applyFont="1" applyFill="1" applyBorder="1" applyAlignment="1">
      <alignment horizontal="center" vertical="center"/>
    </xf>
    <xf numFmtId="49" fontId="42" fillId="3" borderId="0" xfId="0" applyNumberFormat="1" applyFont="1" applyFill="1" applyBorder="1" applyAlignment="1">
      <alignment vertical="center" wrapText="1"/>
    </xf>
    <xf numFmtId="49" fontId="28" fillId="3" borderId="4" xfId="0" applyNumberFormat="1" applyFont="1" applyFill="1" applyBorder="1" applyAlignment="1">
      <alignment vertical="top" wrapText="1"/>
    </xf>
    <xf numFmtId="0" fontId="22" fillId="3" borderId="11" xfId="0" applyFont="1" applyFill="1" applyBorder="1" applyAlignment="1">
      <alignment vertical="center"/>
    </xf>
    <xf numFmtId="0" fontId="22" fillId="3" borderId="0" xfId="0" applyFont="1" applyFill="1" applyAlignment="1">
      <alignment horizontal="center"/>
    </xf>
    <xf numFmtId="0" fontId="22" fillId="3" borderId="0" xfId="0" applyNumberFormat="1" applyFont="1" applyFill="1"/>
    <xf numFmtId="0" fontId="22" fillId="3" borderId="0" xfId="0" applyFont="1" applyFill="1" applyAlignment="1">
      <alignment vertical="top"/>
    </xf>
    <xf numFmtId="0" fontId="24" fillId="3" borderId="0" xfId="0" applyFont="1" applyFill="1" applyBorder="1" applyAlignment="1">
      <alignment horizontal="center" vertical="center"/>
    </xf>
    <xf numFmtId="0" fontId="33" fillId="3" borderId="0" xfId="3" applyFont="1" applyFill="1" applyBorder="1" applyAlignment="1">
      <alignment vertical="center" wrapText="1"/>
    </xf>
    <xf numFmtId="0" fontId="13" fillId="3" borderId="0" xfId="3" applyFont="1" applyFill="1" applyAlignment="1">
      <alignment horizontal="center"/>
    </xf>
    <xf numFmtId="0" fontId="14" fillId="3" borderId="0" xfId="3" applyFont="1" applyFill="1" applyBorder="1" applyAlignment="1">
      <alignment horizontal="center" vertical="center"/>
    </xf>
    <xf numFmtId="0" fontId="20" fillId="3" borderId="4" xfId="3" applyFont="1" applyFill="1" applyBorder="1" applyAlignment="1">
      <alignment horizontal="center" vertical="top"/>
    </xf>
    <xf numFmtId="0" fontId="22" fillId="3" borderId="0" xfId="0" applyFont="1" applyFill="1" applyBorder="1" applyAlignment="1">
      <alignment vertical="center" wrapText="1"/>
    </xf>
    <xf numFmtId="0" fontId="22" fillId="3" borderId="0" xfId="0" applyNumberFormat="1" applyFont="1" applyFill="1" applyBorder="1" applyAlignment="1">
      <alignment horizontal="center" vertical="center" wrapText="1"/>
    </xf>
    <xf numFmtId="0" fontId="22" fillId="3" borderId="0" xfId="0" applyFont="1" applyFill="1" applyBorder="1" applyAlignment="1">
      <alignment horizontal="center" vertical="center" wrapText="1"/>
    </xf>
    <xf numFmtId="0" fontId="20" fillId="3" borderId="4" xfId="3" applyFont="1" applyFill="1" applyBorder="1" applyAlignment="1">
      <alignment wrapText="1"/>
    </xf>
    <xf numFmtId="0" fontId="22" fillId="3" borderId="0" xfId="0" applyNumberFormat="1" applyFont="1" applyFill="1" applyBorder="1" applyAlignment="1">
      <alignment horizontal="center" vertical="center"/>
    </xf>
    <xf numFmtId="0" fontId="22" fillId="3" borderId="0" xfId="0" applyFont="1" applyFill="1" applyBorder="1" applyAlignment="1">
      <alignment horizontal="center" vertical="center"/>
    </xf>
    <xf numFmtId="2" fontId="22" fillId="3" borderId="0" xfId="0" applyNumberFormat="1" applyFont="1" applyFill="1" applyBorder="1" applyAlignment="1">
      <alignment horizontal="center" vertical="center"/>
    </xf>
    <xf numFmtId="0" fontId="20" fillId="3" borderId="0" xfId="3" applyFont="1" applyFill="1"/>
    <xf numFmtId="0" fontId="20" fillId="3" borderId="4" xfId="3" applyFont="1" applyFill="1" applyBorder="1" applyAlignment="1">
      <alignment vertical="top" wrapText="1"/>
    </xf>
    <xf numFmtId="2" fontId="31" fillId="3" borderId="0" xfId="3" applyNumberFormat="1" applyFont="1" applyFill="1"/>
    <xf numFmtId="0" fontId="28" fillId="3" borderId="4" xfId="3" applyNumberFormat="1" applyFont="1" applyFill="1" applyBorder="1" applyAlignment="1">
      <alignment horizontal="center" vertical="center"/>
    </xf>
    <xf numFmtId="0" fontId="24" fillId="3" borderId="0" xfId="0" applyFont="1" applyFill="1" applyBorder="1" applyAlignment="1">
      <alignment vertical="center"/>
    </xf>
    <xf numFmtId="0" fontId="31" fillId="3" borderId="0" xfId="0" applyFont="1" applyFill="1" applyBorder="1" applyAlignment="1">
      <alignment vertical="center"/>
    </xf>
    <xf numFmtId="0" fontId="28" fillId="3" borderId="4" xfId="3" applyFont="1" applyFill="1" applyBorder="1" applyAlignment="1">
      <alignment horizontal="center" vertical="top" wrapText="1"/>
    </xf>
    <xf numFmtId="0" fontId="28" fillId="3" borderId="4" xfId="3" applyNumberFormat="1" applyFont="1" applyFill="1" applyBorder="1" applyAlignment="1">
      <alignment horizontal="center" vertical="center" wrapText="1"/>
    </xf>
    <xf numFmtId="2" fontId="19" fillId="3" borderId="4" xfId="3" applyNumberFormat="1" applyFont="1" applyFill="1" applyBorder="1" applyAlignment="1">
      <alignment horizontal="center" vertical="center" wrapText="1"/>
    </xf>
    <xf numFmtId="0" fontId="81" fillId="3" borderId="0" xfId="0" applyFont="1" applyFill="1" applyAlignment="1">
      <alignment horizontal="center"/>
    </xf>
    <xf numFmtId="0" fontId="81" fillId="3" borderId="0" xfId="0" applyFont="1" applyFill="1"/>
    <xf numFmtId="0" fontId="81" fillId="3" borderId="0" xfId="0" applyFont="1" applyFill="1" applyAlignment="1">
      <alignment horizontal="center" vertical="center"/>
    </xf>
    <xf numFmtId="0" fontId="81" fillId="3" borderId="0" xfId="3" applyFont="1" applyFill="1" applyAlignment="1">
      <alignment horizontal="center"/>
    </xf>
    <xf numFmtId="0" fontId="0" fillId="3" borderId="0" xfId="0" applyFill="1" applyAlignment="1">
      <alignment horizontal="left" vertical="top"/>
    </xf>
    <xf numFmtId="0" fontId="13" fillId="3" borderId="0" xfId="1" applyFont="1" applyFill="1" applyAlignment="1"/>
    <xf numFmtId="49" fontId="25" fillId="3" borderId="0" xfId="1" applyNumberFormat="1" applyFont="1" applyFill="1" applyAlignment="1">
      <alignment horizontal="center"/>
    </xf>
    <xf numFmtId="0" fontId="23" fillId="3" borderId="0" xfId="1" applyFont="1" applyFill="1" applyBorder="1" applyAlignment="1">
      <alignment horizontal="center" vertical="center"/>
    </xf>
    <xf numFmtId="0" fontId="25" fillId="3" borderId="0" xfId="1" applyFont="1" applyFill="1" applyAlignment="1"/>
    <xf numFmtId="49" fontId="15" fillId="3" borderId="0" xfId="1" applyNumberFormat="1" applyFont="1" applyFill="1" applyAlignment="1">
      <alignment horizontal="center"/>
    </xf>
    <xf numFmtId="0" fontId="19" fillId="3" borderId="4" xfId="1" applyNumberFormat="1" applyFont="1" applyFill="1" applyBorder="1" applyAlignment="1">
      <alignment horizontal="center" vertical="center"/>
    </xf>
    <xf numFmtId="49" fontId="19" fillId="3" borderId="4" xfId="1" applyNumberFormat="1" applyFont="1" applyFill="1" applyBorder="1" applyAlignment="1">
      <alignment horizontal="center"/>
    </xf>
    <xf numFmtId="0" fontId="22" fillId="3" borderId="4" xfId="1" applyNumberFormat="1" applyFont="1" applyFill="1" applyBorder="1" applyAlignment="1">
      <alignment horizontal="center" vertical="center"/>
    </xf>
    <xf numFmtId="49" fontId="19" fillId="3" borderId="11" xfId="1" applyNumberFormat="1" applyFont="1" applyFill="1" applyBorder="1" applyAlignment="1">
      <alignment vertical="center" wrapText="1"/>
    </xf>
    <xf numFmtId="0" fontId="22" fillId="3" borderId="10" xfId="1" applyNumberFormat="1" applyFont="1" applyFill="1" applyBorder="1" applyAlignment="1">
      <alignment horizontal="center" vertical="center"/>
    </xf>
    <xf numFmtId="0" fontId="22" fillId="3" borderId="4" xfId="1" applyFont="1" applyFill="1" applyBorder="1" applyAlignment="1">
      <alignment horizontal="left" vertical="center" wrapText="1"/>
    </xf>
    <xf numFmtId="49" fontId="22" fillId="3" borderId="4" xfId="1" applyNumberFormat="1" applyFont="1" applyFill="1" applyBorder="1"/>
    <xf numFmtId="0" fontId="22" fillId="3" borderId="4" xfId="1" applyFont="1" applyFill="1" applyBorder="1" applyAlignment="1">
      <alignment vertical="center"/>
    </xf>
    <xf numFmtId="0" fontId="22" fillId="3" borderId="0" xfId="1" applyFont="1" applyFill="1" applyAlignment="1">
      <alignment vertical="center" wrapText="1"/>
    </xf>
    <xf numFmtId="49" fontId="22" fillId="3" borderId="4" xfId="1" applyNumberFormat="1" applyFont="1" applyFill="1" applyBorder="1" applyAlignment="1">
      <alignment horizontal="left"/>
    </xf>
    <xf numFmtId="0" fontId="22" fillId="3" borderId="4" xfId="1" applyFont="1" applyFill="1" applyBorder="1" applyAlignment="1">
      <alignment horizontal="left"/>
    </xf>
    <xf numFmtId="0" fontId="22" fillId="3" borderId="0" xfId="1" applyFont="1" applyFill="1" applyBorder="1" applyAlignment="1">
      <alignment horizontal="center" vertical="center"/>
    </xf>
    <xf numFmtId="49" fontId="22" fillId="3" borderId="4" xfId="1" applyNumberFormat="1" applyFont="1" applyFill="1" applyBorder="1" applyAlignment="1">
      <alignment horizontal="left" vertical="top"/>
    </xf>
    <xf numFmtId="49" fontId="22" fillId="3" borderId="4" xfId="1" applyNumberFormat="1" applyFont="1" applyFill="1" applyBorder="1" applyAlignment="1">
      <alignment vertical="center" wrapText="1"/>
    </xf>
    <xf numFmtId="49" fontId="70" fillId="3" borderId="4" xfId="1" applyNumberFormat="1" applyFont="1" applyFill="1" applyBorder="1" applyAlignment="1">
      <alignment horizontal="right" wrapText="1"/>
    </xf>
    <xf numFmtId="1" fontId="22" fillId="3" borderId="4" xfId="1" applyNumberFormat="1" applyFont="1" applyFill="1" applyBorder="1" applyAlignment="1">
      <alignment horizontal="left"/>
    </xf>
    <xf numFmtId="0" fontId="22" fillId="3" borderId="4" xfId="1" applyFont="1" applyFill="1" applyBorder="1" applyAlignment="1">
      <alignment horizontal="left" vertical="center"/>
    </xf>
    <xf numFmtId="49" fontId="19" fillId="3" borderId="4" xfId="1" applyNumberFormat="1" applyFont="1" applyFill="1" applyBorder="1" applyAlignment="1">
      <alignment horizontal="left" vertical="top"/>
    </xf>
    <xf numFmtId="0" fontId="22" fillId="3" borderId="10" xfId="1" applyNumberFormat="1" applyFont="1" applyFill="1" applyBorder="1" applyAlignment="1">
      <alignment vertical="center"/>
    </xf>
    <xf numFmtId="0" fontId="22" fillId="3" borderId="12" xfId="1" applyNumberFormat="1" applyFont="1" applyFill="1" applyBorder="1" applyAlignment="1">
      <alignment vertical="center"/>
    </xf>
    <xf numFmtId="0" fontId="22" fillId="3" borderId="9" xfId="1" applyNumberFormat="1" applyFont="1" applyFill="1" applyBorder="1" applyAlignment="1">
      <alignment vertical="center"/>
    </xf>
    <xf numFmtId="0" fontId="19" fillId="3" borderId="4" xfId="1" applyNumberFormat="1" applyFont="1" applyFill="1" applyBorder="1" applyAlignment="1">
      <alignment vertical="center" wrapText="1"/>
    </xf>
    <xf numFmtId="2" fontId="19" fillId="3" borderId="4" xfId="1" applyNumberFormat="1" applyFont="1" applyFill="1" applyBorder="1" applyAlignment="1">
      <alignment horizontal="center" vertical="center"/>
    </xf>
    <xf numFmtId="49" fontId="22" fillId="3" borderId="11" xfId="1" applyNumberFormat="1" applyFont="1" applyFill="1" applyBorder="1" applyAlignment="1">
      <alignment vertical="center" wrapText="1"/>
    </xf>
    <xf numFmtId="0" fontId="19" fillId="3" borderId="3" xfId="1" applyFont="1" applyFill="1" applyBorder="1" applyAlignment="1">
      <alignment horizontal="center" vertical="center"/>
    </xf>
    <xf numFmtId="0" fontId="22" fillId="3" borderId="12" xfId="1" applyFont="1" applyFill="1" applyBorder="1" applyAlignment="1">
      <alignment horizontal="center" vertical="center"/>
    </xf>
    <xf numFmtId="49" fontId="73" fillId="3" borderId="0" xfId="1" applyNumberFormat="1" applyFont="1" applyFill="1" applyBorder="1" applyAlignment="1">
      <alignment vertical="center" wrapText="1"/>
    </xf>
    <xf numFmtId="0" fontId="22" fillId="3" borderId="3" xfId="1" applyFont="1" applyFill="1" applyBorder="1" applyAlignment="1">
      <alignment horizontal="center" vertical="center" wrapText="1"/>
    </xf>
    <xf numFmtId="0" fontId="22" fillId="3" borderId="4" xfId="1" applyNumberFormat="1" applyFont="1" applyFill="1" applyBorder="1" applyAlignment="1">
      <alignment vertical="center"/>
    </xf>
    <xf numFmtId="165" fontId="22" fillId="3" borderId="4" xfId="1" applyNumberFormat="1" applyFont="1" applyFill="1" applyBorder="1" applyAlignment="1">
      <alignment horizontal="center" vertical="center"/>
    </xf>
    <xf numFmtId="0" fontId="22" fillId="3" borderId="12" xfId="1" applyNumberFormat="1" applyFont="1" applyFill="1" applyBorder="1" applyAlignment="1">
      <alignment horizontal="center" vertical="center"/>
    </xf>
    <xf numFmtId="10" fontId="22" fillId="3" borderId="6" xfId="1" applyNumberFormat="1" applyFont="1" applyFill="1" applyBorder="1" applyAlignment="1">
      <alignment horizontal="right" vertical="center" wrapText="1"/>
    </xf>
    <xf numFmtId="0" fontId="19" fillId="3" borderId="0" xfId="1" applyFont="1" applyFill="1" applyAlignment="1">
      <alignment horizontal="center"/>
    </xf>
    <xf numFmtId="0" fontId="13" fillId="3" borderId="0" xfId="1" applyFont="1" applyFill="1" applyBorder="1" applyAlignment="1">
      <alignment horizontal="center" vertical="center" wrapText="1"/>
    </xf>
    <xf numFmtId="0" fontId="22" fillId="3" borderId="3" xfId="1" applyFont="1" applyFill="1" applyBorder="1" applyAlignment="1">
      <alignment horizontal="left" vertical="center" wrapText="1"/>
    </xf>
    <xf numFmtId="166" fontId="22" fillId="3" borderId="4" xfId="1" applyNumberFormat="1" applyFont="1" applyFill="1" applyBorder="1" applyAlignment="1">
      <alignment horizontal="center" vertical="center" wrapText="1"/>
    </xf>
    <xf numFmtId="2" fontId="28" fillId="3" borderId="0" xfId="1" applyNumberFormat="1" applyFont="1" applyFill="1" applyBorder="1" applyAlignment="1">
      <alignment horizontal="left" vertical="center"/>
    </xf>
    <xf numFmtId="2" fontId="22" fillId="3" borderId="9" xfId="1" applyNumberFormat="1" applyFont="1" applyFill="1" applyBorder="1" applyAlignment="1">
      <alignment horizontal="center" vertical="center" wrapText="1"/>
    </xf>
    <xf numFmtId="0" fontId="19" fillId="3" borderId="3" xfId="1" applyFont="1" applyFill="1" applyBorder="1" applyAlignment="1">
      <alignment horizontal="center" vertical="center" wrapText="1"/>
    </xf>
    <xf numFmtId="49" fontId="19" fillId="3" borderId="4" xfId="1" applyNumberFormat="1" applyFont="1" applyFill="1" applyBorder="1" applyAlignment="1">
      <alignment vertical="top" wrapText="1"/>
    </xf>
    <xf numFmtId="0" fontId="22" fillId="3" borderId="4" xfId="1" applyFont="1" applyFill="1" applyBorder="1" applyAlignment="1">
      <alignment vertical="top" wrapText="1"/>
    </xf>
    <xf numFmtId="0" fontId="22" fillId="3" borderId="11" xfId="1" applyFont="1" applyFill="1" applyBorder="1" applyAlignment="1">
      <alignment vertical="center"/>
    </xf>
    <xf numFmtId="0" fontId="32" fillId="3" borderId="0" xfId="1" applyFont="1" applyFill="1" applyBorder="1" applyAlignment="1">
      <alignment horizontal="center" vertical="center"/>
    </xf>
    <xf numFmtId="0" fontId="22" fillId="3" borderId="12" xfId="1" applyFont="1" applyFill="1" applyBorder="1" applyAlignment="1">
      <alignment horizontal="center" vertical="center" wrapText="1"/>
    </xf>
    <xf numFmtId="0" fontId="22" fillId="3" borderId="10" xfId="1" applyNumberFormat="1" applyFont="1" applyFill="1" applyBorder="1" applyAlignment="1">
      <alignment vertical="center" wrapText="1"/>
    </xf>
    <xf numFmtId="0" fontId="22" fillId="3" borderId="12" xfId="1" applyNumberFormat="1" applyFont="1" applyFill="1" applyBorder="1" applyAlignment="1">
      <alignment vertical="center" wrapText="1"/>
    </xf>
    <xf numFmtId="0" fontId="22" fillId="3" borderId="9" xfId="1" applyNumberFormat="1" applyFont="1" applyFill="1" applyBorder="1" applyAlignment="1">
      <alignment vertical="center" wrapText="1"/>
    </xf>
    <xf numFmtId="1" fontId="22" fillId="3" borderId="4" xfId="1" applyNumberFormat="1" applyFont="1" applyFill="1" applyBorder="1" applyAlignment="1">
      <alignment horizontal="center" vertical="center" wrapText="1"/>
    </xf>
    <xf numFmtId="2" fontId="17" fillId="3" borderId="0" xfId="1" applyNumberFormat="1" applyFill="1"/>
    <xf numFmtId="0" fontId="19" fillId="3" borderId="4" xfId="1" applyFont="1" applyFill="1" applyBorder="1" applyAlignment="1">
      <alignment vertical="center" wrapText="1"/>
    </xf>
    <xf numFmtId="49" fontId="22" fillId="3" borderId="0" xfId="1" applyNumberFormat="1" applyFont="1" applyFill="1" applyBorder="1" applyAlignment="1">
      <alignment vertical="top" wrapText="1"/>
    </xf>
    <xf numFmtId="0" fontId="22" fillId="3" borderId="0" xfId="1" applyNumberFormat="1" applyFont="1" applyFill="1" applyBorder="1" applyAlignment="1">
      <alignment horizontal="center" vertical="center" wrapText="1"/>
    </xf>
    <xf numFmtId="0" fontId="22" fillId="3" borderId="0" xfId="1" applyFont="1" applyFill="1" applyBorder="1" applyAlignment="1">
      <alignment horizontal="center" vertical="center" wrapText="1"/>
    </xf>
    <xf numFmtId="2" fontId="19" fillId="3" borderId="0" xfId="1" applyNumberFormat="1" applyFont="1" applyFill="1" applyBorder="1" applyAlignment="1">
      <alignment horizontal="center" vertical="center"/>
    </xf>
    <xf numFmtId="2" fontId="19" fillId="3" borderId="0" xfId="1" applyNumberFormat="1" applyFont="1" applyFill="1" applyAlignment="1">
      <alignment horizontal="center"/>
    </xf>
    <xf numFmtId="0" fontId="22" fillId="3" borderId="0" xfId="1" applyFont="1" applyFill="1" applyAlignment="1">
      <alignment vertical="center"/>
    </xf>
    <xf numFmtId="0" fontId="22" fillId="3" borderId="0" xfId="1" applyFont="1" applyFill="1" applyAlignment="1">
      <alignment horizontal="center" vertical="top"/>
    </xf>
    <xf numFmtId="0" fontId="22" fillId="3" borderId="0" xfId="1" applyFont="1" applyFill="1" applyAlignment="1">
      <alignment vertical="top" wrapText="1"/>
    </xf>
    <xf numFmtId="0" fontId="22" fillId="3" borderId="0" xfId="1" applyFont="1" applyFill="1" applyAlignment="1">
      <alignment horizontal="right"/>
    </xf>
    <xf numFmtId="0" fontId="19" fillId="3" borderId="0" xfId="1" applyFont="1" applyFill="1" applyAlignment="1"/>
    <xf numFmtId="0" fontId="22" fillId="3" borderId="1" xfId="1" applyFont="1" applyFill="1" applyBorder="1" applyAlignment="1">
      <alignment horizontal="center" vertical="top"/>
    </xf>
    <xf numFmtId="0" fontId="22" fillId="3" borderId="1" xfId="1" applyFont="1" applyFill="1" applyBorder="1" applyAlignment="1">
      <alignment vertical="top" wrapText="1"/>
    </xf>
    <xf numFmtId="0" fontId="22" fillId="3" borderId="0" xfId="1" applyNumberFormat="1" applyFont="1" applyFill="1" applyBorder="1"/>
    <xf numFmtId="0" fontId="22" fillId="3" borderId="1" xfId="1" applyFont="1" applyFill="1" applyBorder="1" applyAlignment="1">
      <alignment horizontal="right"/>
    </xf>
    <xf numFmtId="0" fontId="22" fillId="3" borderId="1" xfId="1" applyFont="1" applyFill="1" applyBorder="1"/>
    <xf numFmtId="0" fontId="19" fillId="3" borderId="4" xfId="1" quotePrefix="1" applyFont="1" applyFill="1" applyBorder="1" applyAlignment="1">
      <alignment horizontal="center" vertical="top"/>
    </xf>
    <xf numFmtId="0" fontId="19" fillId="3" borderId="4" xfId="1" quotePrefix="1" applyFont="1" applyFill="1" applyBorder="1" applyAlignment="1">
      <alignment horizontal="center" vertical="top" wrapText="1"/>
    </xf>
    <xf numFmtId="0" fontId="19" fillId="3" borderId="4" xfId="1" quotePrefix="1" applyFont="1" applyFill="1" applyBorder="1" applyAlignment="1">
      <alignment horizontal="center" vertical="center"/>
    </xf>
    <xf numFmtId="0" fontId="85" fillId="3" borderId="0" xfId="1" applyFont="1" applyFill="1" applyBorder="1" applyAlignment="1">
      <alignment vertical="top" wrapText="1"/>
    </xf>
    <xf numFmtId="0" fontId="85" fillId="3" borderId="0" xfId="1" applyNumberFormat="1" applyFont="1" applyFill="1" applyBorder="1" applyAlignment="1">
      <alignment horizontal="center" vertical="center"/>
    </xf>
    <xf numFmtId="0" fontId="85" fillId="3" borderId="0" xfId="1" applyFont="1" applyFill="1" applyBorder="1" applyAlignment="1">
      <alignment horizontal="center" vertical="center"/>
    </xf>
    <xf numFmtId="2" fontId="85" fillId="3" borderId="0" xfId="1" applyNumberFormat="1" applyFont="1" applyFill="1" applyBorder="1" applyAlignment="1">
      <alignment horizontal="center" vertical="center"/>
    </xf>
    <xf numFmtId="0" fontId="22" fillId="3" borderId="3" xfId="1" applyFont="1" applyFill="1" applyBorder="1" applyAlignment="1">
      <alignment vertical="center" wrapText="1"/>
    </xf>
    <xf numFmtId="0" fontId="22" fillId="3" borderId="13" xfId="1" applyNumberFormat="1" applyFont="1" applyFill="1" applyBorder="1" applyAlignment="1">
      <alignment horizontal="center" vertical="center"/>
    </xf>
    <xf numFmtId="1" fontId="22" fillId="3" borderId="4" xfId="1" applyNumberFormat="1" applyFont="1" applyFill="1" applyBorder="1" applyAlignment="1">
      <alignment horizontal="center" vertical="center"/>
    </xf>
    <xf numFmtId="0" fontId="22" fillId="3" borderId="0" xfId="1" applyNumberFormat="1" applyFont="1" applyFill="1" applyBorder="1" applyAlignment="1">
      <alignment horizontal="left" vertical="center"/>
    </xf>
    <xf numFmtId="21" fontId="22" fillId="3" borderId="4" xfId="1" applyNumberFormat="1" applyFont="1" applyFill="1" applyBorder="1" applyAlignment="1">
      <alignment horizontal="center" vertical="center"/>
    </xf>
    <xf numFmtId="49" fontId="22" fillId="3" borderId="0" xfId="1" applyNumberFormat="1" applyFont="1" applyFill="1" applyBorder="1" applyAlignment="1">
      <alignment horizontal="left" vertical="center"/>
    </xf>
    <xf numFmtId="0" fontId="55" fillId="3" borderId="0" xfId="1" applyFont="1" applyFill="1" applyBorder="1" applyAlignment="1">
      <alignment vertical="top" wrapText="1"/>
    </xf>
    <xf numFmtId="0" fontId="22" fillId="3" borderId="4" xfId="1" quotePrefix="1" applyFont="1" applyFill="1" applyBorder="1" applyAlignment="1">
      <alignment horizontal="center" vertical="center"/>
    </xf>
    <xf numFmtId="0" fontId="28" fillId="3" borderId="0" xfId="1" applyFont="1" applyFill="1"/>
    <xf numFmtId="167" fontId="55" fillId="3" borderId="0" xfId="1" applyNumberFormat="1" applyFont="1" applyFill="1" applyBorder="1" applyAlignment="1">
      <alignment horizontal="center" vertical="top"/>
    </xf>
    <xf numFmtId="0" fontId="22" fillId="3" borderId="3" xfId="1" quotePrefix="1" applyFont="1" applyFill="1" applyBorder="1" applyAlignment="1">
      <alignment horizontal="center" vertical="center"/>
    </xf>
    <xf numFmtId="2" fontId="20" fillId="3" borderId="0" xfId="1" applyNumberFormat="1" applyFont="1" applyFill="1" applyBorder="1" applyAlignment="1">
      <alignment horizontal="center" vertical="center" wrapText="1"/>
    </xf>
    <xf numFmtId="0" fontId="20" fillId="3" borderId="0" xfId="1" applyFont="1" applyFill="1" applyBorder="1" applyAlignment="1">
      <alignment vertical="center"/>
    </xf>
    <xf numFmtId="49" fontId="22" fillId="3" borderId="0" xfId="1" applyNumberFormat="1" applyFont="1" applyFill="1" applyBorder="1" applyAlignment="1">
      <alignment horizontal="left" vertical="center" wrapText="1"/>
    </xf>
    <xf numFmtId="0" fontId="22" fillId="3" borderId="10" xfId="1" applyNumberFormat="1" applyFont="1" applyFill="1" applyBorder="1" applyAlignment="1">
      <alignment horizontal="center" vertical="center" wrapText="1"/>
    </xf>
    <xf numFmtId="0" fontId="17" fillId="3" borderId="4" xfId="1" applyFill="1" applyBorder="1" applyAlignment="1">
      <alignment horizontal="center" vertical="center"/>
    </xf>
    <xf numFmtId="49" fontId="19" fillId="3" borderId="4" xfId="1" applyNumberFormat="1" applyFont="1" applyFill="1" applyBorder="1" applyAlignment="1">
      <alignment vertical="center" wrapText="1"/>
    </xf>
    <xf numFmtId="0" fontId="20" fillId="3" borderId="0" xfId="1" applyFont="1" applyFill="1" applyAlignment="1">
      <alignment horizontal="center"/>
    </xf>
    <xf numFmtId="0" fontId="13" fillId="3" borderId="0" xfId="1" applyFont="1" applyFill="1" applyBorder="1" applyAlignment="1">
      <alignment vertical="center" wrapText="1"/>
    </xf>
    <xf numFmtId="0" fontId="28" fillId="3" borderId="0" xfId="1" applyFont="1" applyFill="1" applyBorder="1" applyAlignment="1">
      <alignment vertical="center" wrapText="1"/>
    </xf>
    <xf numFmtId="0" fontId="28" fillId="3" borderId="0"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28" fillId="3" borderId="11" xfId="1" applyFont="1" applyFill="1" applyBorder="1" applyAlignment="1">
      <alignment vertical="center" wrapText="1"/>
    </xf>
    <xf numFmtId="0" fontId="15" fillId="3" borderId="0" xfId="1" applyFont="1" applyFill="1" applyAlignment="1">
      <alignment vertical="center"/>
    </xf>
    <xf numFmtId="0" fontId="17" fillId="3" borderId="11" xfId="1" applyFont="1" applyFill="1" applyBorder="1" applyAlignment="1"/>
    <xf numFmtId="0" fontId="15" fillId="3" borderId="0" xfId="1" applyFont="1" applyFill="1"/>
    <xf numFmtId="49" fontId="28" fillId="3" borderId="11" xfId="1" applyNumberFormat="1" applyFont="1" applyFill="1" applyBorder="1" applyAlignment="1">
      <alignment vertical="center" wrapText="1"/>
    </xf>
    <xf numFmtId="0" fontId="20" fillId="3" borderId="0" xfId="1" applyFont="1" applyFill="1" applyAlignment="1">
      <alignment vertical="center" wrapText="1"/>
    </xf>
    <xf numFmtId="0" fontId="20" fillId="3" borderId="10" xfId="1" applyNumberFormat="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0" fillId="3" borderId="10" xfId="1" applyFont="1" applyFill="1" applyBorder="1" applyAlignment="1">
      <alignment horizontal="center" vertical="center" wrapText="1"/>
    </xf>
    <xf numFmtId="49" fontId="20" fillId="3" borderId="10" xfId="1" applyNumberFormat="1" applyFont="1" applyFill="1" applyBorder="1" applyAlignment="1">
      <alignment horizontal="center" vertical="center"/>
    </xf>
    <xf numFmtId="0" fontId="20" fillId="3" borderId="0" xfId="1" applyFont="1" applyFill="1" applyBorder="1" applyAlignment="1">
      <alignment horizontal="center" vertical="center" wrapText="1"/>
    </xf>
    <xf numFmtId="49" fontId="76" fillId="3" borderId="0" xfId="1" applyNumberFormat="1" applyFont="1" applyFill="1" applyAlignment="1">
      <alignment vertical="center" wrapText="1"/>
    </xf>
    <xf numFmtId="49" fontId="76" fillId="3" borderId="0" xfId="1" applyNumberFormat="1" applyFont="1" applyFill="1" applyBorder="1" applyAlignment="1">
      <alignment vertical="center" wrapText="1"/>
    </xf>
    <xf numFmtId="0" fontId="20" fillId="3" borderId="10" xfId="1" applyFont="1" applyFill="1" applyBorder="1" applyAlignment="1">
      <alignment vertical="center" wrapText="1"/>
    </xf>
    <xf numFmtId="0" fontId="20" fillId="3" borderId="12" xfId="1" applyFont="1" applyFill="1" applyBorder="1" applyAlignment="1">
      <alignment vertical="center" wrapText="1"/>
    </xf>
    <xf numFmtId="0" fontId="20" fillId="3" borderId="9" xfId="1" applyFont="1" applyFill="1" applyBorder="1" applyAlignment="1">
      <alignment vertical="center" wrapText="1"/>
    </xf>
    <xf numFmtId="0" fontId="20" fillId="3" borderId="8" xfId="1" applyNumberFormat="1" applyFont="1" applyFill="1" applyBorder="1" applyAlignment="1">
      <alignment horizontal="center" vertical="center"/>
    </xf>
    <xf numFmtId="0" fontId="20" fillId="3" borderId="0" xfId="1" applyFont="1" applyFill="1" applyBorder="1" applyAlignment="1">
      <alignment vertical="center" wrapText="1"/>
    </xf>
    <xf numFmtId="2" fontId="17" fillId="3" borderId="0" xfId="1" applyNumberFormat="1" applyFill="1" applyBorder="1" applyAlignment="1">
      <alignment horizontal="center" vertical="center" wrapText="1"/>
    </xf>
    <xf numFmtId="0" fontId="17" fillId="3" borderId="0" xfId="1" applyFont="1" applyFill="1" applyBorder="1" applyAlignment="1">
      <alignment vertical="center"/>
    </xf>
    <xf numFmtId="2" fontId="20" fillId="3" borderId="9" xfId="1" applyNumberFormat="1" applyFont="1" applyFill="1" applyBorder="1" applyAlignment="1">
      <alignment horizontal="center" vertical="center" wrapText="1"/>
    </xf>
    <xf numFmtId="0" fontId="71" fillId="3" borderId="0" xfId="1" applyFont="1" applyFill="1" applyAlignment="1">
      <alignment horizontal="center"/>
    </xf>
    <xf numFmtId="0" fontId="19" fillId="3" borderId="0" xfId="1" applyFont="1" applyFill="1" applyAlignment="1">
      <alignment vertical="top" wrapText="1"/>
    </xf>
    <xf numFmtId="0" fontId="17" fillId="3" borderId="4" xfId="1" applyFont="1" applyFill="1" applyBorder="1" applyAlignment="1">
      <alignment horizontal="center" vertical="center" wrapText="1"/>
    </xf>
    <xf numFmtId="0" fontId="17" fillId="3" borderId="4" xfId="1" applyNumberFormat="1" applyFont="1" applyFill="1" applyBorder="1" applyAlignment="1">
      <alignment horizontal="center" vertical="center" wrapText="1"/>
    </xf>
    <xf numFmtId="2" fontId="17" fillId="3" borderId="4" xfId="1" applyNumberFormat="1" applyFont="1" applyFill="1" applyBorder="1" applyAlignment="1">
      <alignment horizontal="center" vertical="center"/>
    </xf>
    <xf numFmtId="0" fontId="17" fillId="3" borderId="4" xfId="1" applyFont="1" applyFill="1" applyBorder="1" applyAlignment="1">
      <alignment vertical="center" wrapText="1"/>
    </xf>
    <xf numFmtId="0" fontId="17" fillId="3" borderId="10" xfId="1" applyFont="1" applyFill="1" applyBorder="1" applyAlignment="1">
      <alignment vertical="center" wrapText="1"/>
    </xf>
    <xf numFmtId="0" fontId="17" fillId="3" borderId="10" xfId="1" applyNumberFormat="1" applyFont="1" applyFill="1" applyBorder="1" applyAlignment="1">
      <alignment horizontal="center" vertical="center"/>
    </xf>
    <xf numFmtId="49" fontId="15" fillId="3" borderId="11" xfId="1" applyNumberFormat="1" applyFont="1" applyFill="1" applyBorder="1" applyAlignment="1">
      <alignment vertical="center" wrapText="1"/>
    </xf>
    <xf numFmtId="0" fontId="17" fillId="3" borderId="4" xfId="1" applyFill="1" applyBorder="1" applyAlignment="1">
      <alignment vertical="center" wrapText="1"/>
    </xf>
    <xf numFmtId="0" fontId="17" fillId="3" borderId="4" xfId="1" applyNumberFormat="1" applyFont="1" applyFill="1" applyBorder="1" applyAlignment="1">
      <alignment horizontal="center" vertical="center"/>
    </xf>
    <xf numFmtId="0" fontId="17" fillId="3" borderId="0" xfId="1" applyFont="1" applyFill="1" applyBorder="1" applyAlignment="1">
      <alignment vertical="center" wrapText="1"/>
    </xf>
    <xf numFmtId="0" fontId="17" fillId="3" borderId="13" xfId="1" applyNumberFormat="1" applyFont="1" applyFill="1" applyBorder="1" applyAlignment="1">
      <alignment horizontal="center" vertical="center"/>
    </xf>
    <xf numFmtId="1" fontId="17" fillId="3" borderId="4" xfId="1" applyNumberFormat="1" applyFont="1" applyFill="1" applyBorder="1" applyAlignment="1">
      <alignment horizontal="center" vertical="center"/>
    </xf>
    <xf numFmtId="0" fontId="17" fillId="3" borderId="0" xfId="1" applyFill="1" applyAlignment="1">
      <alignment vertical="center" wrapText="1"/>
    </xf>
    <xf numFmtId="0" fontId="17" fillId="3" borderId="10" xfId="1" applyFont="1" applyFill="1" applyBorder="1" applyAlignment="1">
      <alignment horizontal="center" vertical="center" wrapText="1"/>
    </xf>
    <xf numFmtId="0" fontId="17" fillId="3" borderId="0" xfId="1" applyFill="1" applyBorder="1" applyAlignment="1">
      <alignment vertical="center"/>
    </xf>
    <xf numFmtId="0" fontId="17" fillId="3" borderId="0" xfId="1" applyFill="1" applyBorder="1" applyAlignment="1">
      <alignment horizontal="center" vertical="center" wrapText="1"/>
    </xf>
    <xf numFmtId="49" fontId="17" fillId="3" borderId="4" xfId="1" applyNumberFormat="1" applyFont="1" applyFill="1" applyBorder="1" applyAlignment="1">
      <alignment vertical="center" wrapText="1"/>
    </xf>
    <xf numFmtId="0" fontId="15" fillId="3" borderId="4" xfId="1" applyNumberFormat="1" applyFont="1" applyFill="1" applyBorder="1" applyAlignment="1">
      <alignment vertical="center" wrapText="1"/>
    </xf>
    <xf numFmtId="2" fontId="15" fillId="3" borderId="4" xfId="1" applyNumberFormat="1" applyFont="1" applyFill="1" applyBorder="1" applyAlignment="1">
      <alignment horizontal="center" vertical="center" wrapText="1"/>
    </xf>
    <xf numFmtId="49" fontId="17" fillId="3" borderId="11" xfId="1" applyNumberFormat="1" applyFont="1" applyFill="1" applyBorder="1" applyAlignment="1">
      <alignment vertical="center" wrapText="1"/>
    </xf>
    <xf numFmtId="0" fontId="15" fillId="3" borderId="4" xfId="1" applyFont="1" applyFill="1" applyBorder="1" applyAlignment="1">
      <alignment vertical="center" wrapText="1"/>
    </xf>
    <xf numFmtId="49" fontId="17" fillId="3" borderId="4" xfId="1" applyNumberFormat="1" applyFont="1" applyFill="1" applyBorder="1" applyAlignment="1">
      <alignment horizontal="left" vertical="center" wrapText="1"/>
    </xf>
    <xf numFmtId="0" fontId="17" fillId="3" borderId="11" xfId="1" applyFont="1" applyFill="1" applyBorder="1" applyAlignment="1">
      <alignment vertical="center"/>
    </xf>
    <xf numFmtId="49" fontId="17" fillId="3" borderId="4" xfId="1" applyNumberFormat="1" applyFont="1" applyFill="1" applyBorder="1" applyAlignment="1">
      <alignment vertical="top" wrapText="1"/>
    </xf>
    <xf numFmtId="49" fontId="15" fillId="3" borderId="4" xfId="1" applyNumberFormat="1" applyFont="1" applyFill="1" applyBorder="1" applyAlignment="1">
      <alignment vertical="center" wrapText="1"/>
    </xf>
    <xf numFmtId="0" fontId="8" fillId="3" borderId="0" xfId="17" applyFill="1" applyBorder="1"/>
    <xf numFmtId="0" fontId="12" fillId="3" borderId="0" xfId="17" applyFont="1" applyFill="1" applyBorder="1" applyAlignment="1"/>
    <xf numFmtId="0" fontId="13" fillId="3" borderId="0" xfId="17" applyFont="1" applyFill="1" applyBorder="1" applyAlignment="1"/>
    <xf numFmtId="0" fontId="8" fillId="3" borderId="0" xfId="17" applyFill="1"/>
    <xf numFmtId="0" fontId="13" fillId="3" borderId="0" xfId="17" applyFont="1" applyFill="1" applyBorder="1" applyAlignment="1">
      <alignment horizontal="center"/>
    </xf>
    <xf numFmtId="0" fontId="19" fillId="3" borderId="0" xfId="17" applyFont="1" applyFill="1" applyBorder="1" applyAlignment="1">
      <alignment vertical="center" wrapText="1"/>
    </xf>
    <xf numFmtId="0" fontId="19" fillId="3" borderId="0" xfId="17" applyFont="1" applyFill="1" applyBorder="1" applyAlignment="1">
      <alignment horizontal="center" vertical="center" wrapText="1"/>
    </xf>
    <xf numFmtId="0" fontId="19" fillId="3" borderId="0" xfId="17" applyFont="1" applyFill="1" applyAlignment="1">
      <alignment horizontal="center"/>
    </xf>
    <xf numFmtId="0" fontId="14" fillId="3" borderId="0" xfId="17" applyFont="1" applyFill="1" applyBorder="1" applyAlignment="1">
      <alignment horizontal="center" vertical="center"/>
    </xf>
    <xf numFmtId="0" fontId="28" fillId="3" borderId="0" xfId="17" applyFont="1" applyFill="1" applyBorder="1" applyAlignment="1">
      <alignment horizontal="center"/>
    </xf>
    <xf numFmtId="2" fontId="28" fillId="3" borderId="1" xfId="17" applyNumberFormat="1" applyFont="1" applyFill="1" applyBorder="1" applyAlignment="1">
      <alignment wrapText="1"/>
    </xf>
    <xf numFmtId="0" fontId="28" fillId="3" borderId="4" xfId="17" applyFont="1" applyFill="1" applyBorder="1" applyAlignment="1">
      <alignment horizontal="center" vertical="center" wrapText="1"/>
    </xf>
    <xf numFmtId="0" fontId="28" fillId="3" borderId="4" xfId="17" applyFont="1" applyFill="1" applyBorder="1" applyAlignment="1">
      <alignment horizontal="center" vertical="center"/>
    </xf>
    <xf numFmtId="0" fontId="28" fillId="3" borderId="4" xfId="17" applyFont="1" applyFill="1" applyBorder="1" applyAlignment="1">
      <alignment horizontal="center"/>
    </xf>
    <xf numFmtId="0" fontId="20" fillId="3" borderId="4" xfId="17" applyFont="1" applyFill="1" applyBorder="1" applyAlignment="1">
      <alignment horizontal="center" vertical="top" wrapText="1"/>
    </xf>
    <xf numFmtId="49" fontId="20" fillId="3" borderId="4" xfId="17" applyNumberFormat="1" applyFont="1" applyFill="1" applyBorder="1" applyAlignment="1">
      <alignment vertical="top" wrapText="1"/>
    </xf>
    <xf numFmtId="0" fontId="20" fillId="3" borderId="4" xfId="17" applyNumberFormat="1" applyFont="1" applyFill="1" applyBorder="1" applyAlignment="1">
      <alignment horizontal="center" vertical="center" wrapText="1"/>
    </xf>
    <xf numFmtId="0" fontId="20" fillId="3" borderId="4" xfId="17" applyFont="1" applyFill="1" applyBorder="1" applyAlignment="1">
      <alignment horizontal="center" vertical="center" wrapText="1"/>
    </xf>
    <xf numFmtId="2" fontId="20" fillId="3" borderId="4" xfId="17" applyNumberFormat="1" applyFont="1" applyFill="1" applyBorder="1" applyAlignment="1">
      <alignment horizontal="center" vertical="center" wrapText="1"/>
    </xf>
    <xf numFmtId="0" fontId="20" fillId="3" borderId="4" xfId="17" applyFont="1" applyFill="1" applyBorder="1" applyAlignment="1">
      <alignment horizontal="left" vertical="top" wrapText="1"/>
    </xf>
    <xf numFmtId="0" fontId="87" fillId="3" borderId="0" xfId="17" applyFont="1" applyFill="1" applyAlignment="1">
      <alignment vertical="top"/>
    </xf>
    <xf numFmtId="0" fontId="20" fillId="3" borderId="4" xfId="17" applyFont="1" applyFill="1" applyBorder="1" applyAlignment="1">
      <alignment horizontal="left" vertical="center" wrapText="1"/>
    </xf>
    <xf numFmtId="0" fontId="20" fillId="3" borderId="3" xfId="17" applyNumberFormat="1" applyFont="1" applyFill="1" applyBorder="1" applyAlignment="1">
      <alignment horizontal="center" vertical="center" wrapText="1"/>
    </xf>
    <xf numFmtId="0" fontId="20" fillId="3" borderId="3" xfId="17" applyFont="1" applyFill="1" applyBorder="1" applyAlignment="1">
      <alignment horizontal="center" vertical="center" wrapText="1"/>
    </xf>
    <xf numFmtId="0" fontId="20" fillId="3" borderId="4" xfId="17" applyFont="1" applyFill="1" applyBorder="1" applyAlignment="1">
      <alignment vertical="top" wrapText="1"/>
    </xf>
    <xf numFmtId="0" fontId="20" fillId="3" borderId="4" xfId="17" applyFont="1" applyFill="1" applyBorder="1" applyAlignment="1">
      <alignment vertical="center" wrapText="1"/>
    </xf>
    <xf numFmtId="0" fontId="20" fillId="3" borderId="6" xfId="17" applyNumberFormat="1" applyFont="1" applyFill="1" applyBorder="1" applyAlignment="1">
      <alignment horizontal="center" vertical="center"/>
    </xf>
    <xf numFmtId="0" fontId="20" fillId="3" borderId="4" xfId="17" applyFont="1" applyFill="1" applyBorder="1" applyAlignment="1">
      <alignment horizontal="center" vertical="center"/>
    </xf>
    <xf numFmtId="0" fontId="18" fillId="3" borderId="4" xfId="17" applyFont="1" applyFill="1" applyBorder="1" applyAlignment="1">
      <alignment horizontal="center" vertical="top" wrapText="1"/>
    </xf>
    <xf numFmtId="0" fontId="20" fillId="3" borderId="3" xfId="17" applyNumberFormat="1" applyFont="1" applyFill="1" applyBorder="1" applyAlignment="1">
      <alignment vertical="top" wrapText="1"/>
    </xf>
    <xf numFmtId="0" fontId="28" fillId="3" borderId="4" xfId="17" applyNumberFormat="1" applyFont="1" applyFill="1" applyBorder="1" applyAlignment="1">
      <alignment horizontal="left" vertical="top" wrapText="1"/>
    </xf>
    <xf numFmtId="0" fontId="28" fillId="3" borderId="4" xfId="17" applyFont="1" applyFill="1" applyBorder="1" applyAlignment="1">
      <alignment vertical="top" wrapText="1"/>
    </xf>
    <xf numFmtId="0" fontId="28" fillId="3" borderId="4" xfId="17" applyFont="1" applyFill="1" applyBorder="1" applyAlignment="1">
      <alignment horizontal="center" vertical="top" wrapText="1"/>
    </xf>
    <xf numFmtId="2" fontId="28" fillId="3" borderId="4" xfId="17" applyNumberFormat="1" applyFont="1" applyFill="1" applyBorder="1" applyAlignment="1">
      <alignment horizontal="center" vertical="top" wrapText="1"/>
    </xf>
    <xf numFmtId="0" fontId="28" fillId="3" borderId="12" xfId="17" applyFont="1" applyFill="1" applyBorder="1" applyAlignment="1">
      <alignment vertical="top" wrapText="1"/>
    </xf>
    <xf numFmtId="0" fontId="28" fillId="3" borderId="12" xfId="17" applyFont="1" applyFill="1" applyBorder="1" applyAlignment="1">
      <alignment horizontal="center" vertical="top" wrapText="1"/>
    </xf>
    <xf numFmtId="2" fontId="20" fillId="3" borderId="0" xfId="17" applyNumberFormat="1" applyFont="1" applyFill="1" applyBorder="1" applyAlignment="1">
      <alignment horizontal="center" vertical="center"/>
    </xf>
    <xf numFmtId="0" fontId="20" fillId="3" borderId="4" xfId="17" applyFont="1" applyFill="1" applyBorder="1" applyAlignment="1"/>
    <xf numFmtId="0" fontId="20" fillId="3" borderId="12" xfId="17" applyFont="1" applyFill="1" applyBorder="1" applyAlignment="1"/>
    <xf numFmtId="0" fontId="20" fillId="3" borderId="12" xfId="17" applyFont="1" applyFill="1" applyBorder="1" applyAlignment="1">
      <alignment horizontal="center"/>
    </xf>
    <xf numFmtId="10" fontId="20" fillId="3" borderId="4" xfId="17" applyNumberFormat="1" applyFont="1" applyFill="1" applyBorder="1" applyAlignment="1">
      <alignment horizontal="right" vertical="center" wrapText="1"/>
    </xf>
    <xf numFmtId="0" fontId="8" fillId="3" borderId="0" xfId="17" applyFill="1" applyAlignment="1">
      <alignment horizontal="center" vertical="center"/>
    </xf>
    <xf numFmtId="0" fontId="20" fillId="3" borderId="4" xfId="17" applyFont="1" applyFill="1" applyBorder="1" applyAlignment="1">
      <alignment horizontal="left" wrapText="1"/>
    </xf>
    <xf numFmtId="0" fontId="20" fillId="3" borderId="4" xfId="17" applyFont="1" applyFill="1" applyBorder="1" applyAlignment="1">
      <alignment horizontal="center" wrapText="1"/>
    </xf>
    <xf numFmtId="2" fontId="28" fillId="3" borderId="4" xfId="17" applyNumberFormat="1" applyFont="1" applyFill="1" applyBorder="1" applyAlignment="1">
      <alignment horizontal="center" vertical="center"/>
    </xf>
    <xf numFmtId="2" fontId="8" fillId="3" borderId="0" xfId="17" applyNumberFormat="1" applyFill="1"/>
    <xf numFmtId="9" fontId="20" fillId="3" borderId="4" xfId="17" applyNumberFormat="1" applyFont="1" applyFill="1" applyBorder="1" applyAlignment="1">
      <alignment horizontal="center" vertical="center" wrapText="1"/>
    </xf>
    <xf numFmtId="0" fontId="20" fillId="3" borderId="0" xfId="17" applyFont="1" applyFill="1"/>
    <xf numFmtId="0" fontId="20" fillId="3" borderId="0" xfId="17" applyFont="1" applyFill="1" applyBorder="1" applyAlignment="1">
      <alignment horizontal="center" vertical="top" wrapText="1"/>
    </xf>
    <xf numFmtId="0" fontId="20" fillId="3" borderId="0" xfId="17" applyFont="1" applyFill="1" applyBorder="1" applyAlignment="1">
      <alignment vertical="center" wrapText="1"/>
    </xf>
    <xf numFmtId="2" fontId="20" fillId="3" borderId="0" xfId="17" applyNumberFormat="1" applyFont="1" applyFill="1" applyBorder="1" applyAlignment="1">
      <alignment horizontal="left" vertical="center" wrapText="1"/>
    </xf>
    <xf numFmtId="2" fontId="28" fillId="3" borderId="0" xfId="17" applyNumberFormat="1" applyFont="1" applyFill="1" applyAlignment="1">
      <alignment horizontal="center"/>
    </xf>
    <xf numFmtId="0" fontId="12" fillId="3" borderId="0" xfId="1" applyFont="1" applyFill="1" applyBorder="1" applyAlignment="1"/>
    <xf numFmtId="0" fontId="14" fillId="3" borderId="0" xfId="1" applyFont="1" applyFill="1" applyBorder="1" applyAlignment="1">
      <alignment horizontal="center" vertical="center"/>
    </xf>
    <xf numFmtId="0" fontId="13" fillId="3" borderId="1" xfId="1" applyFont="1" applyFill="1" applyBorder="1" applyAlignment="1">
      <alignment vertical="center" wrapText="1"/>
    </xf>
    <xf numFmtId="0" fontId="42" fillId="3" borderId="4" xfId="1" applyFont="1" applyFill="1" applyBorder="1" applyAlignment="1">
      <alignment horizontal="center"/>
    </xf>
    <xf numFmtId="0" fontId="42" fillId="3" borderId="10" xfId="1" applyFont="1" applyFill="1" applyBorder="1" applyAlignment="1">
      <alignment horizontal="center"/>
    </xf>
    <xf numFmtId="0" fontId="20" fillId="3" borderId="10" xfId="1" applyFont="1" applyFill="1" applyBorder="1" applyAlignment="1">
      <alignment horizontal="center" vertical="center"/>
    </xf>
    <xf numFmtId="0" fontId="17" fillId="3" borderId="0" xfId="1" applyFill="1" applyAlignment="1">
      <alignment horizontal="right"/>
    </xf>
    <xf numFmtId="49" fontId="20" fillId="3" borderId="4" xfId="1" applyNumberFormat="1" applyFont="1" applyFill="1" applyBorder="1" applyAlignment="1">
      <alignment vertical="center"/>
    </xf>
    <xf numFmtId="0" fontId="28" fillId="3" borderId="4" xfId="1" applyFont="1" applyFill="1" applyBorder="1" applyAlignment="1">
      <alignment horizontal="left" vertical="center" wrapText="1"/>
    </xf>
    <xf numFmtId="0" fontId="73" fillId="3" borderId="10" xfId="1" applyFont="1" applyFill="1" applyBorder="1" applyAlignment="1">
      <alignment horizontal="center" vertical="center" wrapText="1"/>
    </xf>
    <xf numFmtId="0" fontId="28" fillId="3" borderId="4" xfId="1" applyFont="1" applyFill="1" applyBorder="1" applyAlignment="1">
      <alignment horizontal="left" vertical="center"/>
    </xf>
    <xf numFmtId="49" fontId="20" fillId="3" borderId="3" xfId="1" applyNumberFormat="1" applyFont="1" applyFill="1" applyBorder="1" applyAlignment="1">
      <alignment horizontal="left" vertical="center" wrapText="1"/>
    </xf>
    <xf numFmtId="0" fontId="20" fillId="3" borderId="3" xfId="1" applyNumberFormat="1" applyFont="1" applyFill="1" applyBorder="1" applyAlignment="1">
      <alignment horizontal="center" vertical="center"/>
    </xf>
    <xf numFmtId="0" fontId="20" fillId="3" borderId="6" xfId="1" applyFont="1" applyFill="1" applyBorder="1" applyAlignment="1">
      <alignment horizontal="center" vertical="top"/>
    </xf>
    <xf numFmtId="0" fontId="20" fillId="3" borderId="4" xfId="1" applyNumberFormat="1" applyFont="1" applyFill="1" applyBorder="1" applyAlignment="1">
      <alignment horizontal="center" vertical="top"/>
    </xf>
    <xf numFmtId="0" fontId="20" fillId="3" borderId="10" xfId="1" applyFont="1" applyFill="1" applyBorder="1" applyAlignment="1">
      <alignment horizontal="center" vertical="top"/>
    </xf>
    <xf numFmtId="0" fontId="17" fillId="3" borderId="0" xfId="1" applyFill="1" applyAlignment="1">
      <alignment horizontal="left" vertical="top"/>
    </xf>
    <xf numFmtId="0" fontId="20" fillId="3" borderId="0" xfId="1" applyFont="1" applyFill="1" applyAlignment="1"/>
    <xf numFmtId="0" fontId="20" fillId="3" borderId="4" xfId="2" applyFont="1" applyFill="1" applyBorder="1" applyAlignment="1">
      <alignment vertical="top" wrapText="1"/>
    </xf>
    <xf numFmtId="2" fontId="20" fillId="3" borderId="14" xfId="1" applyNumberFormat="1" applyFont="1" applyFill="1" applyBorder="1" applyAlignment="1">
      <alignment horizontal="center" vertical="center"/>
    </xf>
    <xf numFmtId="0" fontId="17" fillId="3" borderId="0" xfId="1" applyFont="1" applyFill="1" applyAlignment="1">
      <alignment vertical="top"/>
    </xf>
    <xf numFmtId="0" fontId="28" fillId="3" borderId="10" xfId="1" applyFont="1" applyFill="1" applyBorder="1" applyAlignment="1">
      <alignment horizontal="center" vertical="center"/>
    </xf>
    <xf numFmtId="2" fontId="22" fillId="3" borderId="6" xfId="1" applyNumberFormat="1" applyFont="1" applyFill="1" applyBorder="1" applyAlignment="1">
      <alignment horizontal="center" vertical="center" wrapText="1"/>
    </xf>
    <xf numFmtId="0" fontId="20" fillId="3" borderId="0" xfId="1" applyNumberFormat="1" applyFont="1" applyFill="1"/>
    <xf numFmtId="0" fontId="28" fillId="3" borderId="4" xfId="1" applyFont="1" applyFill="1" applyBorder="1" applyAlignment="1">
      <alignment horizontal="center" vertical="top"/>
    </xf>
    <xf numFmtId="2" fontId="20" fillId="3" borderId="0" xfId="1" applyNumberFormat="1" applyFont="1" applyFill="1" applyAlignment="1">
      <alignment vertical="top"/>
    </xf>
    <xf numFmtId="0" fontId="42" fillId="3" borderId="4" xfId="1" applyFont="1" applyFill="1" applyBorder="1" applyAlignment="1">
      <alignment horizontal="center" vertical="center" wrapText="1"/>
    </xf>
    <xf numFmtId="49" fontId="20" fillId="3" borderId="3" xfId="1" applyNumberFormat="1" applyFont="1" applyFill="1" applyBorder="1" applyAlignment="1">
      <alignment horizontal="center" vertical="center" wrapText="1"/>
    </xf>
    <xf numFmtId="2" fontId="20" fillId="3" borderId="3" xfId="1" applyNumberFormat="1" applyFont="1" applyFill="1" applyBorder="1" applyAlignment="1">
      <alignment horizontal="center" vertical="center"/>
    </xf>
    <xf numFmtId="1" fontId="20" fillId="3" borderId="3" xfId="1" applyNumberFormat="1" applyFont="1" applyFill="1" applyBorder="1" applyAlignment="1">
      <alignment horizontal="center" vertical="center"/>
    </xf>
    <xf numFmtId="0" fontId="28" fillId="3" borderId="10" xfId="1" applyFont="1" applyFill="1" applyBorder="1" applyAlignment="1">
      <alignment vertical="center" wrapText="1"/>
    </xf>
    <xf numFmtId="0" fontId="20" fillId="3" borderId="10" xfId="1" applyNumberFormat="1" applyFont="1" applyFill="1" applyBorder="1" applyAlignment="1">
      <alignment horizontal="center" vertical="center" wrapText="1"/>
    </xf>
    <xf numFmtId="0" fontId="20" fillId="3" borderId="12" xfId="1" applyFont="1" applyFill="1" applyBorder="1" applyAlignment="1">
      <alignment horizontal="center" vertical="center"/>
    </xf>
    <xf numFmtId="2" fontId="20" fillId="3" borderId="12" xfId="1" applyNumberFormat="1" applyFont="1" applyFill="1" applyBorder="1" applyAlignment="1">
      <alignment horizontal="center" vertical="center"/>
    </xf>
    <xf numFmtId="1" fontId="20" fillId="3" borderId="12" xfId="1" applyNumberFormat="1" applyFont="1" applyFill="1" applyBorder="1" applyAlignment="1">
      <alignment horizontal="center" vertical="center"/>
    </xf>
    <xf numFmtId="0" fontId="20" fillId="3" borderId="4" xfId="1" applyFont="1" applyFill="1" applyBorder="1" applyAlignment="1">
      <alignment horizontal="justify" vertical="center" wrapText="1"/>
    </xf>
    <xf numFmtId="2" fontId="20" fillId="3" borderId="6" xfId="1" applyNumberFormat="1" applyFont="1" applyFill="1" applyBorder="1" applyAlignment="1">
      <alignment horizontal="center" vertical="center"/>
    </xf>
    <xf numFmtId="1" fontId="20" fillId="3" borderId="6" xfId="1" applyNumberFormat="1" applyFont="1" applyFill="1" applyBorder="1" applyAlignment="1">
      <alignment horizontal="center" vertical="center"/>
    </xf>
    <xf numFmtId="0" fontId="17" fillId="3" borderId="0" xfId="1" applyFill="1" applyAlignment="1">
      <alignment horizontal="left" vertical="center"/>
    </xf>
    <xf numFmtId="0" fontId="20" fillId="3" borderId="4" xfId="1" applyFont="1" applyFill="1" applyBorder="1" applyAlignment="1">
      <alignment horizontal="justify" vertical="top" wrapText="1"/>
    </xf>
    <xf numFmtId="0" fontId="55" fillId="3" borderId="0" xfId="1" applyNumberFormat="1" applyFont="1" applyFill="1" applyBorder="1" applyAlignment="1">
      <alignment horizontal="center" vertical="top" wrapText="1"/>
    </xf>
    <xf numFmtId="0" fontId="20" fillId="3" borderId="3" xfId="1" applyFont="1" applyFill="1" applyBorder="1" applyAlignment="1">
      <alignment horizontal="justify" vertical="center" wrapText="1"/>
    </xf>
    <xf numFmtId="0" fontId="20" fillId="3" borderId="10" xfId="1" applyFont="1" applyFill="1" applyBorder="1" applyAlignment="1">
      <alignment horizontal="justify" vertical="center" wrapText="1"/>
    </xf>
    <xf numFmtId="0" fontId="20" fillId="3" borderId="12" xfId="1" applyFont="1" applyFill="1" applyBorder="1" applyAlignment="1">
      <alignment horizontal="center" vertical="center" wrapText="1"/>
    </xf>
    <xf numFmtId="0" fontId="20" fillId="3" borderId="9" xfId="1" applyFont="1" applyFill="1" applyBorder="1" applyAlignment="1">
      <alignment horizontal="center" vertical="center"/>
    </xf>
    <xf numFmtId="0" fontId="17" fillId="3" borderId="0" xfId="1" applyFont="1" applyFill="1" applyBorder="1" applyAlignment="1">
      <alignment horizontal="left" vertical="center" wrapText="1"/>
    </xf>
    <xf numFmtId="2" fontId="28" fillId="3" borderId="0" xfId="1" applyNumberFormat="1" applyFont="1" applyFill="1" applyBorder="1" applyAlignment="1">
      <alignment horizontal="center" vertical="center"/>
    </xf>
    <xf numFmtId="10" fontId="20" fillId="3" borderId="4" xfId="1" applyNumberFormat="1" applyFont="1" applyFill="1" applyBorder="1" applyAlignment="1">
      <alignment horizontal="center" vertical="center" wrapText="1"/>
    </xf>
    <xf numFmtId="0" fontId="23" fillId="3" borderId="0" xfId="1" applyFont="1" applyFill="1" applyBorder="1" applyAlignment="1">
      <alignment vertical="center" wrapText="1"/>
    </xf>
    <xf numFmtId="0" fontId="55" fillId="3" borderId="0" xfId="1" applyNumberFormat="1" applyFont="1" applyFill="1" applyBorder="1" applyAlignment="1">
      <alignment horizontal="center" vertical="top"/>
    </xf>
    <xf numFmtId="0" fontId="28" fillId="3" borderId="4" xfId="1" applyFont="1" applyFill="1" applyBorder="1" applyAlignment="1">
      <alignment horizontal="center" vertical="top" wrapText="1"/>
    </xf>
    <xf numFmtId="2" fontId="28" fillId="3" borderId="4" xfId="1" applyNumberFormat="1" applyFont="1" applyFill="1" applyBorder="1" applyAlignment="1">
      <alignment horizontal="center" vertical="top" wrapText="1"/>
    </xf>
    <xf numFmtId="2" fontId="20" fillId="3" borderId="4" xfId="1" applyNumberFormat="1" applyFont="1" applyFill="1" applyBorder="1" applyAlignment="1">
      <alignment vertical="top"/>
    </xf>
    <xf numFmtId="165" fontId="20" fillId="3" borderId="4" xfId="1" applyNumberFormat="1" applyFont="1" applyFill="1" applyBorder="1" applyAlignment="1">
      <alignment horizontal="center" vertical="center"/>
    </xf>
    <xf numFmtId="0" fontId="20" fillId="3" borderId="3" xfId="1" applyFont="1" applyFill="1" applyBorder="1" applyAlignment="1">
      <alignment vertical="center" wrapText="1"/>
    </xf>
    <xf numFmtId="2" fontId="20" fillId="3" borderId="7" xfId="1" applyNumberFormat="1" applyFont="1" applyFill="1" applyBorder="1" applyAlignment="1">
      <alignment horizontal="center" vertical="center" wrapText="1"/>
    </xf>
    <xf numFmtId="2" fontId="20" fillId="3" borderId="3" xfId="1" applyNumberFormat="1" applyFont="1" applyFill="1" applyBorder="1" applyAlignment="1">
      <alignment horizontal="center" vertical="center" wrapText="1"/>
    </xf>
    <xf numFmtId="0" fontId="17" fillId="3" borderId="4" xfId="1" applyFill="1" applyBorder="1" applyAlignment="1">
      <alignment vertical="center"/>
    </xf>
    <xf numFmtId="0" fontId="20" fillId="3" borderId="7" xfId="0" applyFont="1" applyFill="1" applyBorder="1" applyAlignment="1">
      <alignment horizontal="left" vertical="center" wrapText="1"/>
    </xf>
    <xf numFmtId="0" fontId="20" fillId="3" borderId="14" xfId="1" applyFont="1" applyFill="1" applyBorder="1" applyAlignment="1">
      <alignment horizontal="center" vertical="center" wrapText="1"/>
    </xf>
    <xf numFmtId="2" fontId="20" fillId="3" borderId="6" xfId="1" applyNumberFormat="1" applyFont="1" applyFill="1" applyBorder="1" applyAlignment="1">
      <alignment horizontal="center" vertical="center" wrapText="1"/>
    </xf>
    <xf numFmtId="2" fontId="20" fillId="3" borderId="6" xfId="1" applyNumberFormat="1" applyFont="1" applyFill="1" applyBorder="1" applyAlignment="1">
      <alignment horizontal="center" vertical="top" wrapText="1"/>
    </xf>
    <xf numFmtId="0" fontId="20" fillId="3" borderId="0" xfId="1" applyFont="1" applyFill="1" applyAlignment="1">
      <alignment horizontal="center" vertical="center"/>
    </xf>
    <xf numFmtId="49" fontId="22" fillId="3" borderId="0" xfId="1" applyNumberFormat="1" applyFont="1" applyFill="1" applyBorder="1" applyAlignment="1">
      <alignment wrapText="1"/>
    </xf>
    <xf numFmtId="49" fontId="20" fillId="3" borderId="0" xfId="1" applyNumberFormat="1" applyFont="1" applyFill="1" applyBorder="1" applyAlignment="1">
      <alignment wrapText="1"/>
    </xf>
    <xf numFmtId="0" fontId="17" fillId="3" borderId="0" xfId="1" applyFill="1" applyBorder="1" applyAlignment="1">
      <alignment horizontal="center" vertical="top" wrapText="1"/>
    </xf>
    <xf numFmtId="0" fontId="17" fillId="3" borderId="0" xfId="1" applyFill="1" applyBorder="1" applyAlignment="1">
      <alignment vertical="top" wrapText="1"/>
    </xf>
    <xf numFmtId="0" fontId="17" fillId="3" borderId="0" xfId="1" applyFill="1" applyBorder="1" applyAlignment="1">
      <alignment horizontal="center"/>
    </xf>
    <xf numFmtId="0" fontId="20" fillId="3" borderId="12" xfId="1" applyFont="1" applyFill="1" applyBorder="1" applyAlignment="1">
      <alignment horizontal="center" vertical="top" wrapText="1"/>
    </xf>
    <xf numFmtId="2" fontId="28" fillId="3" borderId="4" xfId="1" applyNumberFormat="1" applyFont="1" applyFill="1" applyBorder="1" applyAlignment="1">
      <alignment horizontal="center" wrapText="1"/>
    </xf>
    <xf numFmtId="1" fontId="20" fillId="3" borderId="4" xfId="1" applyNumberFormat="1" applyFont="1" applyFill="1" applyBorder="1" applyAlignment="1">
      <alignment horizontal="center" vertical="top" wrapText="1"/>
    </xf>
    <xf numFmtId="2" fontId="20" fillId="3" borderId="0" xfId="1" applyNumberFormat="1" applyFont="1" applyFill="1" applyBorder="1" applyAlignment="1">
      <alignment horizontal="center" vertical="top" wrapText="1"/>
    </xf>
    <xf numFmtId="2" fontId="93" fillId="3" borderId="4" xfId="1" applyNumberFormat="1" applyFont="1" applyFill="1" applyBorder="1" applyAlignment="1">
      <alignment horizontal="center" vertical="top" wrapText="1"/>
    </xf>
    <xf numFmtId="0" fontId="14" fillId="3" borderId="0" xfId="1" applyFont="1" applyFill="1" applyBorder="1" applyAlignment="1">
      <alignment vertical="center" wrapText="1"/>
    </xf>
    <xf numFmtId="0" fontId="23" fillId="3" borderId="0" xfId="1" applyFont="1" applyFill="1" applyBorder="1" applyAlignment="1"/>
    <xf numFmtId="166" fontId="20" fillId="3" borderId="4" xfId="1" applyNumberFormat="1" applyFont="1" applyFill="1" applyBorder="1" applyAlignment="1">
      <alignment horizontal="center" vertical="center" wrapText="1"/>
    </xf>
    <xf numFmtId="0" fontId="20" fillId="3" borderId="10" xfId="1" applyNumberFormat="1" applyFont="1" applyFill="1" applyBorder="1" applyAlignment="1">
      <alignment horizontal="left" vertical="center"/>
    </xf>
    <xf numFmtId="0" fontId="58" fillId="3" borderId="0" xfId="1" applyFont="1" applyFill="1" applyBorder="1" applyAlignment="1">
      <alignment vertical="top" wrapText="1"/>
    </xf>
    <xf numFmtId="0" fontId="58" fillId="3" borderId="0" xfId="1" applyFont="1" applyFill="1" applyBorder="1" applyAlignment="1">
      <alignment horizontal="center" vertical="top" wrapText="1"/>
    </xf>
    <xf numFmtId="0" fontId="28" fillId="3" borderId="4" xfId="1" applyFont="1" applyFill="1" applyBorder="1" applyAlignment="1">
      <alignment vertical="center" wrapText="1"/>
    </xf>
    <xf numFmtId="0" fontId="79" fillId="3" borderId="0" xfId="10" applyFill="1" applyAlignment="1">
      <alignment horizontal="center"/>
    </xf>
    <xf numFmtId="0" fontId="79" fillId="3" borderId="0" xfId="10" applyFill="1"/>
    <xf numFmtId="0" fontId="12" fillId="3" borderId="0" xfId="10" applyFont="1" applyFill="1" applyBorder="1" applyAlignment="1">
      <alignment horizontal="center"/>
    </xf>
    <xf numFmtId="0" fontId="12" fillId="3" borderId="0" xfId="10" applyFont="1" applyFill="1" applyBorder="1" applyAlignment="1"/>
    <xf numFmtId="0" fontId="22" fillId="3" borderId="0" xfId="10" applyFont="1" applyFill="1" applyAlignment="1">
      <alignment horizontal="center" vertical="top"/>
    </xf>
    <xf numFmtId="0" fontId="22" fillId="3" borderId="0" xfId="10" applyFont="1" applyFill="1" applyAlignment="1">
      <alignment vertical="top" wrapText="1"/>
    </xf>
    <xf numFmtId="0" fontId="22" fillId="3" borderId="0" xfId="10" applyNumberFormat="1" applyFont="1" applyFill="1"/>
    <xf numFmtId="0" fontId="22" fillId="3" borderId="0" xfId="10" applyFont="1" applyFill="1" applyAlignment="1">
      <alignment horizontal="right"/>
    </xf>
    <xf numFmtId="0" fontId="22" fillId="3" borderId="0" xfId="10" applyFont="1" applyFill="1"/>
    <xf numFmtId="0" fontId="14" fillId="3" borderId="0" xfId="10" applyFont="1" applyFill="1" applyBorder="1" applyAlignment="1">
      <alignment horizontal="center" vertical="center"/>
    </xf>
    <xf numFmtId="0" fontId="22" fillId="3" borderId="1" xfId="10" applyFont="1" applyFill="1" applyBorder="1" applyAlignment="1">
      <alignment horizontal="center" vertical="top"/>
    </xf>
    <xf numFmtId="0" fontId="22" fillId="3" borderId="1" xfId="10" applyFont="1" applyFill="1" applyBorder="1" applyAlignment="1">
      <alignment vertical="top" wrapText="1"/>
    </xf>
    <xf numFmtId="0" fontId="22" fillId="3" borderId="0" xfId="10" applyNumberFormat="1" applyFont="1" applyFill="1" applyBorder="1"/>
    <xf numFmtId="0" fontId="22" fillId="3" borderId="1" xfId="10" applyFont="1" applyFill="1" applyBorder="1" applyAlignment="1">
      <alignment horizontal="right"/>
    </xf>
    <xf numFmtId="0" fontId="22" fillId="3" borderId="1" xfId="10" applyFont="1" applyFill="1" applyBorder="1"/>
    <xf numFmtId="0" fontId="28" fillId="3" borderId="4" xfId="10" applyFont="1" applyFill="1" applyBorder="1" applyAlignment="1">
      <alignment horizontal="center" vertical="center"/>
    </xf>
    <xf numFmtId="0" fontId="28" fillId="3" borderId="4" xfId="10" quotePrefix="1" applyFont="1" applyFill="1" applyBorder="1" applyAlignment="1">
      <alignment horizontal="center" vertical="center"/>
    </xf>
    <xf numFmtId="0" fontId="28" fillId="3" borderId="4" xfId="10" quotePrefix="1" applyFont="1" applyFill="1" applyBorder="1" applyAlignment="1">
      <alignment horizontal="center" vertical="center" wrapText="1"/>
    </xf>
    <xf numFmtId="0" fontId="20" fillId="3" borderId="4" xfId="10" applyFont="1" applyFill="1" applyBorder="1" applyAlignment="1">
      <alignment vertical="center" wrapText="1"/>
    </xf>
    <xf numFmtId="0" fontId="20" fillId="3" borderId="4" xfId="10" applyFont="1" applyFill="1" applyBorder="1" applyAlignment="1">
      <alignment vertical="center"/>
    </xf>
    <xf numFmtId="2" fontId="20" fillId="3" borderId="4" xfId="10" applyNumberFormat="1" applyFont="1" applyFill="1" applyBorder="1" applyAlignment="1">
      <alignment horizontal="center" vertical="center"/>
    </xf>
    <xf numFmtId="0" fontId="79" fillId="3" borderId="0" xfId="10" applyFill="1" applyAlignment="1">
      <alignment horizontal="left"/>
    </xf>
    <xf numFmtId="1" fontId="20" fillId="3" borderId="4" xfId="10" applyNumberFormat="1" applyFont="1" applyFill="1" applyBorder="1" applyAlignment="1">
      <alignment horizontal="center" vertical="center" wrapText="1"/>
    </xf>
    <xf numFmtId="0" fontId="20" fillId="3" borderId="3" xfId="10" applyFont="1" applyFill="1" applyBorder="1" applyAlignment="1">
      <alignment horizontal="center" vertical="center"/>
    </xf>
    <xf numFmtId="0" fontId="20" fillId="3" borderId="4" xfId="10" applyFont="1" applyFill="1" applyBorder="1" applyAlignment="1">
      <alignment horizontal="center" vertical="center" wrapText="1"/>
    </xf>
    <xf numFmtId="166" fontId="20" fillId="3" borderId="4" xfId="10" applyNumberFormat="1" applyFont="1" applyFill="1" applyBorder="1" applyAlignment="1">
      <alignment horizontal="center" vertical="center"/>
    </xf>
    <xf numFmtId="0" fontId="20" fillId="3" borderId="4" xfId="10" applyNumberFormat="1" applyFont="1" applyFill="1" applyBorder="1" applyAlignment="1">
      <alignment horizontal="center" vertical="center"/>
    </xf>
    <xf numFmtId="1" fontId="20" fillId="3" borderId="4" xfId="10" applyNumberFormat="1" applyFont="1" applyFill="1" applyBorder="1" applyAlignment="1">
      <alignment horizontal="center" vertical="center"/>
    </xf>
    <xf numFmtId="0" fontId="20" fillId="3" borderId="0" xfId="10" applyFont="1" applyFill="1" applyAlignment="1">
      <alignment vertical="center"/>
    </xf>
    <xf numFmtId="0" fontId="20" fillId="3" borderId="4" xfId="10" applyFont="1" applyFill="1" applyBorder="1" applyAlignment="1">
      <alignment horizontal="left" vertical="center"/>
    </xf>
    <xf numFmtId="49" fontId="20" fillId="3" borderId="4" xfId="10" applyNumberFormat="1" applyFont="1" applyFill="1" applyBorder="1" applyAlignment="1">
      <alignment horizontal="left" vertical="center" wrapText="1"/>
    </xf>
    <xf numFmtId="0" fontId="20" fillId="3" borderId="4" xfId="10" applyNumberFormat="1" applyFont="1" applyFill="1" applyBorder="1" applyAlignment="1">
      <alignment horizontal="center" vertical="center" wrapText="1"/>
    </xf>
    <xf numFmtId="49" fontId="20" fillId="3" borderId="4" xfId="10" applyNumberFormat="1" applyFont="1" applyFill="1" applyBorder="1" applyAlignment="1">
      <alignment horizontal="center" vertical="center" wrapText="1"/>
    </xf>
    <xf numFmtId="0" fontId="17" fillId="3" borderId="0" xfId="11" applyFont="1" applyFill="1" applyBorder="1" applyAlignment="1">
      <alignment vertical="top" wrapText="1"/>
    </xf>
    <xf numFmtId="0" fontId="20" fillId="3" borderId="4" xfId="10" applyNumberFormat="1" applyFont="1" applyFill="1" applyBorder="1" applyAlignment="1">
      <alignment vertical="center"/>
    </xf>
    <xf numFmtId="49" fontId="20" fillId="3" borderId="4" xfId="10" applyNumberFormat="1" applyFont="1" applyFill="1" applyBorder="1" applyAlignment="1">
      <alignment vertical="center" wrapText="1"/>
    </xf>
    <xf numFmtId="49" fontId="17" fillId="3" borderId="0" xfId="10" applyNumberFormat="1" applyFont="1" applyFill="1" applyBorder="1" applyAlignment="1">
      <alignment vertical="center" wrapText="1"/>
    </xf>
    <xf numFmtId="49" fontId="20" fillId="3" borderId="0" xfId="10" applyNumberFormat="1" applyFont="1" applyFill="1" applyBorder="1" applyAlignment="1">
      <alignment vertical="center" wrapText="1"/>
    </xf>
    <xf numFmtId="0" fontId="20" fillId="3" borderId="4" xfId="10" applyFont="1" applyFill="1" applyBorder="1" applyAlignment="1">
      <alignment horizontal="left" vertical="top" wrapText="1"/>
    </xf>
    <xf numFmtId="0" fontId="20" fillId="3" borderId="4" xfId="2" applyFont="1" applyFill="1" applyBorder="1" applyAlignment="1">
      <alignment horizontal="left" vertical="top" wrapText="1"/>
    </xf>
    <xf numFmtId="0" fontId="20" fillId="3" borderId="4" xfId="10" applyFont="1" applyFill="1" applyBorder="1" applyAlignment="1">
      <alignment horizontal="left" vertical="center" wrapText="1"/>
    </xf>
    <xf numFmtId="0" fontId="20" fillId="3" borderId="4" xfId="10" quotePrefix="1" applyFont="1" applyFill="1" applyBorder="1" applyAlignment="1">
      <alignment horizontal="center" vertical="center"/>
    </xf>
    <xf numFmtId="0" fontId="28" fillId="3" borderId="4" xfId="10" applyNumberFormat="1" applyFont="1" applyFill="1" applyBorder="1" applyAlignment="1">
      <alignment vertical="center" wrapText="1"/>
    </xf>
    <xf numFmtId="0" fontId="28" fillId="3" borderId="4" xfId="10" applyNumberFormat="1" applyFont="1" applyFill="1" applyBorder="1" applyAlignment="1">
      <alignment horizontal="center" vertical="center"/>
    </xf>
    <xf numFmtId="2" fontId="28" fillId="3" borderId="4" xfId="10" applyNumberFormat="1" applyFont="1" applyFill="1" applyBorder="1" applyAlignment="1">
      <alignment horizontal="center" vertical="center"/>
    </xf>
    <xf numFmtId="0" fontId="20" fillId="3" borderId="0" xfId="10" applyFont="1" applyFill="1"/>
    <xf numFmtId="2" fontId="20" fillId="3" borderId="4" xfId="10" applyNumberFormat="1" applyFont="1" applyFill="1" applyBorder="1" applyAlignment="1">
      <alignment horizontal="center" vertical="center" wrapText="1"/>
    </xf>
    <xf numFmtId="2" fontId="17" fillId="3" borderId="0" xfId="11" applyNumberFormat="1" applyFont="1" applyFill="1" applyBorder="1" applyAlignment="1">
      <alignment horizontal="center" vertical="center" wrapText="1"/>
    </xf>
    <xf numFmtId="0" fontId="15" fillId="3" borderId="0" xfId="10" applyFont="1" applyFill="1" applyBorder="1" applyAlignment="1"/>
    <xf numFmtId="0" fontId="79" fillId="3" borderId="0" xfId="10" applyFill="1" applyBorder="1"/>
    <xf numFmtId="49" fontId="68" fillId="3" borderId="0" xfId="10" applyNumberFormat="1" applyFont="1" applyFill="1" applyBorder="1" applyAlignment="1">
      <alignment horizontal="left" vertical="center" wrapText="1"/>
    </xf>
    <xf numFmtId="2" fontId="20" fillId="3" borderId="0" xfId="10" applyNumberFormat="1" applyFont="1" applyFill="1" applyBorder="1" applyAlignment="1">
      <alignment horizontal="center" vertical="center"/>
    </xf>
    <xf numFmtId="0" fontId="17" fillId="3" borderId="4" xfId="10" applyFont="1" applyFill="1" applyBorder="1" applyAlignment="1">
      <alignment vertical="center" wrapText="1"/>
    </xf>
    <xf numFmtId="0" fontId="17" fillId="3" borderId="10" xfId="10" applyFont="1" applyFill="1" applyBorder="1" applyAlignment="1">
      <alignment vertical="center" wrapText="1"/>
    </xf>
    <xf numFmtId="49" fontId="17" fillId="3" borderId="10" xfId="1" applyNumberFormat="1" applyFont="1" applyFill="1" applyBorder="1" applyAlignment="1">
      <alignment vertical="top" wrapText="1"/>
    </xf>
    <xf numFmtId="0" fontId="17" fillId="3" borderId="7" xfId="1" applyFont="1" applyFill="1" applyBorder="1" applyAlignment="1">
      <alignment horizontal="left" vertical="center" wrapText="1"/>
    </xf>
    <xf numFmtId="0" fontId="17" fillId="3" borderId="3" xfId="1" applyFont="1" applyFill="1" applyBorder="1" applyAlignment="1">
      <alignment horizontal="left" vertical="center" wrapText="1"/>
    </xf>
    <xf numFmtId="0" fontId="15" fillId="3" borderId="4" xfId="1" applyFont="1" applyFill="1" applyBorder="1" applyAlignment="1">
      <alignment horizontal="center" vertical="top"/>
    </xf>
    <xf numFmtId="49" fontId="15" fillId="3" borderId="4" xfId="1" applyNumberFormat="1" applyFont="1" applyFill="1" applyBorder="1" applyAlignment="1">
      <alignment vertical="top" wrapText="1"/>
    </xf>
    <xf numFmtId="0" fontId="20" fillId="3" borderId="0" xfId="10" applyFont="1" applyFill="1" applyBorder="1" applyAlignment="1">
      <alignment horizontal="left" vertical="center"/>
    </xf>
    <xf numFmtId="49" fontId="20" fillId="3" borderId="4" xfId="10" applyNumberFormat="1" applyFont="1" applyFill="1" applyBorder="1" applyAlignment="1">
      <alignment vertical="top" wrapText="1"/>
    </xf>
    <xf numFmtId="49" fontId="28" fillId="3" borderId="4" xfId="10" applyNumberFormat="1" applyFont="1" applyFill="1" applyBorder="1" applyAlignment="1">
      <alignment vertical="center" wrapText="1"/>
    </xf>
    <xf numFmtId="0" fontId="28" fillId="3" borderId="4" xfId="10" applyNumberFormat="1" applyFont="1" applyFill="1" applyBorder="1" applyAlignment="1">
      <alignment horizontal="center" vertical="center" wrapText="1"/>
    </xf>
    <xf numFmtId="2" fontId="28" fillId="3" borderId="4" xfId="10" applyNumberFormat="1" applyFont="1" applyFill="1" applyBorder="1" applyAlignment="1">
      <alignment horizontal="center" vertical="center" wrapText="1"/>
    </xf>
    <xf numFmtId="0" fontId="28" fillId="3" borderId="15" xfId="10" applyFont="1" applyFill="1" applyBorder="1" applyAlignment="1"/>
    <xf numFmtId="0" fontId="80" fillId="3" borderId="0" xfId="10" applyFont="1" applyFill="1" applyAlignment="1">
      <alignment horizontal="center"/>
    </xf>
    <xf numFmtId="0" fontId="80" fillId="3" borderId="0" xfId="10" applyFont="1" applyFill="1"/>
    <xf numFmtId="0" fontId="94" fillId="3" borderId="0" xfId="0" applyFont="1" applyFill="1"/>
    <xf numFmtId="0" fontId="22" fillId="3" borderId="4" xfId="2" applyFont="1" applyFill="1" applyBorder="1" applyAlignment="1">
      <alignment horizontal="center" vertical="center"/>
    </xf>
    <xf numFmtId="0" fontId="17" fillId="3" borderId="4" xfId="1" applyFont="1" applyFill="1" applyBorder="1" applyAlignment="1">
      <alignment horizontal="left" vertical="center" wrapText="1"/>
    </xf>
    <xf numFmtId="0" fontId="0" fillId="3" borderId="0" xfId="0" applyFill="1" applyAlignment="1">
      <alignment horizontal="center"/>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8" fillId="3" borderId="3" xfId="0" applyFont="1" applyFill="1" applyBorder="1" applyAlignment="1">
      <alignment horizontal="center" vertical="center" wrapText="1"/>
    </xf>
    <xf numFmtId="0" fontId="28" fillId="3" borderId="4" xfId="0" applyFont="1" applyFill="1" applyBorder="1" applyAlignment="1">
      <alignment horizontal="center" vertical="top" wrapText="1"/>
    </xf>
    <xf numFmtId="0" fontId="19" fillId="3" borderId="4" xfId="0" applyFont="1" applyFill="1" applyBorder="1" applyAlignment="1">
      <alignment horizontal="center" vertical="center" wrapText="1"/>
    </xf>
    <xf numFmtId="0" fontId="22" fillId="3" borderId="3" xfId="1" applyFont="1" applyFill="1" applyBorder="1" applyAlignment="1">
      <alignment horizontal="center" vertical="center"/>
    </xf>
    <xf numFmtId="0" fontId="22" fillId="3" borderId="6" xfId="1" applyFont="1" applyFill="1" applyBorder="1" applyAlignment="1">
      <alignment horizontal="center" vertical="center"/>
    </xf>
    <xf numFmtId="0" fontId="17" fillId="3" borderId="10" xfId="1" applyFont="1" applyFill="1" applyBorder="1" applyAlignment="1">
      <alignment horizontal="left" vertical="center" wrapText="1"/>
    </xf>
    <xf numFmtId="0" fontId="23" fillId="3" borderId="0" xfId="1" applyFont="1" applyFill="1" applyBorder="1" applyAlignment="1">
      <alignment horizontal="center"/>
    </xf>
    <xf numFmtId="0" fontId="19" fillId="3" borderId="4" xfId="1" applyFont="1" applyFill="1" applyBorder="1" applyAlignment="1">
      <alignment horizontal="center" vertical="center"/>
    </xf>
    <xf numFmtId="0" fontId="17" fillId="3" borderId="4"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2" fillId="3" borderId="0" xfId="1" applyNumberFormat="1" applyFont="1" applyFill="1" applyAlignment="1">
      <alignment horizontal="center"/>
    </xf>
    <xf numFmtId="0" fontId="22" fillId="3" borderId="0" xfId="1" applyFont="1" applyFill="1" applyBorder="1" applyAlignment="1">
      <alignment horizontal="center" vertical="top"/>
    </xf>
    <xf numFmtId="0" fontId="22" fillId="3" borderId="0" xfId="1" applyNumberFormat="1" applyFont="1" applyFill="1" applyBorder="1" applyAlignment="1">
      <alignment horizontal="center"/>
    </xf>
    <xf numFmtId="0" fontId="22" fillId="3" borderId="0" xfId="1" applyFont="1" applyFill="1" applyBorder="1" applyAlignment="1">
      <alignment horizontal="center"/>
    </xf>
    <xf numFmtId="0" fontId="22" fillId="3" borderId="0" xfId="1" applyFont="1" applyFill="1" applyBorder="1"/>
    <xf numFmtId="0" fontId="19" fillId="3" borderId="4" xfId="1" quotePrefix="1" applyFont="1" applyFill="1" applyBorder="1" applyAlignment="1">
      <alignment horizontal="center" vertical="center" wrapText="1"/>
    </xf>
    <xf numFmtId="0" fontId="19" fillId="3" borderId="3" xfId="1" quotePrefix="1" applyFont="1" applyFill="1" applyBorder="1" applyAlignment="1">
      <alignment horizontal="center" vertical="center"/>
    </xf>
    <xf numFmtId="0" fontId="22" fillId="3" borderId="10" xfId="1" applyFont="1" applyFill="1" applyBorder="1" applyAlignment="1">
      <alignment vertical="center" wrapText="1"/>
    </xf>
    <xf numFmtId="0" fontId="22" fillId="3" borderId="10" xfId="1" applyNumberFormat="1" applyFont="1" applyFill="1" applyBorder="1" applyAlignment="1"/>
    <xf numFmtId="0" fontId="22" fillId="3" borderId="12" xfId="1" applyNumberFormat="1" applyFont="1" applyFill="1" applyBorder="1" applyAlignment="1"/>
    <xf numFmtId="0" fontId="22" fillId="3" borderId="14" xfId="1" applyNumberFormat="1" applyFont="1" applyFill="1" applyBorder="1" applyAlignment="1">
      <alignment horizontal="center" vertical="center"/>
    </xf>
    <xf numFmtId="2" fontId="22" fillId="3" borderId="6" xfId="1" applyNumberFormat="1" applyFont="1" applyFill="1" applyBorder="1" applyAlignment="1">
      <alignment horizontal="center" vertical="center"/>
    </xf>
    <xf numFmtId="166" fontId="22" fillId="3" borderId="4" xfId="1" quotePrefix="1" applyNumberFormat="1" applyFont="1" applyFill="1" applyBorder="1" applyAlignment="1">
      <alignment horizontal="center" vertical="center"/>
    </xf>
    <xf numFmtId="0" fontId="22" fillId="3" borderId="0" xfId="1" applyFont="1" applyFill="1" applyAlignment="1">
      <alignment horizontal="center" vertical="center"/>
    </xf>
    <xf numFmtId="49" fontId="22" fillId="3" borderId="10" xfId="1" applyNumberFormat="1" applyFont="1" applyFill="1" applyBorder="1" applyAlignment="1">
      <alignment horizontal="center" vertical="center"/>
    </xf>
    <xf numFmtId="49" fontId="82" fillId="3" borderId="4" xfId="1" applyNumberFormat="1" applyFont="1" applyFill="1" applyBorder="1" applyAlignment="1">
      <alignment horizontal="left" vertical="center" wrapText="1"/>
    </xf>
    <xf numFmtId="2" fontId="22" fillId="3" borderId="3" xfId="1" applyNumberFormat="1" applyFont="1" applyFill="1" applyBorder="1" applyAlignment="1">
      <alignment horizontal="center" vertical="center"/>
    </xf>
    <xf numFmtId="0" fontId="22" fillId="3" borderId="10" xfId="1" applyFont="1" applyFill="1" applyBorder="1" applyAlignment="1">
      <alignment horizontal="left" vertical="center" wrapText="1"/>
    </xf>
    <xf numFmtId="0" fontId="22" fillId="3" borderId="6" xfId="1" quotePrefix="1" applyFont="1" applyFill="1" applyBorder="1" applyAlignment="1">
      <alignment horizontal="center" vertical="center"/>
    </xf>
    <xf numFmtId="0" fontId="19" fillId="3" borderId="10" xfId="1" applyNumberFormat="1" applyFont="1" applyFill="1" applyBorder="1" applyAlignment="1">
      <alignment horizontal="center" vertical="center"/>
    </xf>
    <xf numFmtId="2" fontId="19" fillId="3" borderId="12" xfId="1" applyNumberFormat="1" applyFont="1" applyFill="1" applyBorder="1" applyAlignment="1">
      <alignment horizontal="center" vertical="center"/>
    </xf>
    <xf numFmtId="0" fontId="22" fillId="3" borderId="10" xfId="1" applyFont="1" applyFill="1" applyBorder="1" applyAlignment="1">
      <alignment horizontal="center" vertical="center" wrapText="1"/>
    </xf>
    <xf numFmtId="2" fontId="19" fillId="3" borderId="0" xfId="1" applyNumberFormat="1" applyFont="1" applyFill="1" applyBorder="1" applyAlignment="1">
      <alignment horizontal="left" vertical="center"/>
    </xf>
    <xf numFmtId="2" fontId="22" fillId="3" borderId="4" xfId="0" applyNumberFormat="1" applyFont="1" applyFill="1" applyBorder="1" applyAlignment="1">
      <alignment horizontal="center" vertical="center" wrapText="1"/>
    </xf>
    <xf numFmtId="0" fontId="17" fillId="3" borderId="0" xfId="1" applyFill="1" applyAlignment="1">
      <alignment horizontal="center" vertical="center"/>
    </xf>
    <xf numFmtId="0" fontId="17" fillId="3" borderId="12" xfId="1" applyFont="1" applyFill="1" applyBorder="1" applyAlignment="1">
      <alignment horizontal="center" vertical="center"/>
    </xf>
    <xf numFmtId="2" fontId="17" fillId="3" borderId="12" xfId="1" applyNumberFormat="1" applyFont="1" applyFill="1" applyBorder="1" applyAlignment="1">
      <alignment horizontal="center" vertical="center"/>
    </xf>
    <xf numFmtId="2" fontId="17" fillId="3" borderId="9" xfId="1" applyNumberFormat="1" applyFont="1" applyFill="1" applyBorder="1" applyAlignment="1">
      <alignment horizontal="center" vertical="center"/>
    </xf>
    <xf numFmtId="0" fontId="17" fillId="3" borderId="14" xfId="1" applyNumberFormat="1" applyFont="1" applyFill="1" applyBorder="1" applyAlignment="1">
      <alignment horizontal="center" vertical="center"/>
    </xf>
    <xf numFmtId="2" fontId="92" fillId="3" borderId="5" xfId="1" applyNumberFormat="1" applyFont="1" applyFill="1" applyBorder="1" applyAlignment="1">
      <alignment horizontal="center" vertical="center"/>
    </xf>
    <xf numFmtId="2" fontId="17" fillId="3" borderId="6" xfId="1" applyNumberFormat="1" applyFont="1" applyFill="1" applyBorder="1" applyAlignment="1">
      <alignment horizontal="center" vertical="center"/>
    </xf>
    <xf numFmtId="0" fontId="15" fillId="3" borderId="0" xfId="1" applyFont="1" applyFill="1" applyAlignment="1">
      <alignment horizontal="left" vertical="center"/>
    </xf>
    <xf numFmtId="2" fontId="17" fillId="3" borderId="3" xfId="1" applyNumberFormat="1" applyFont="1" applyFill="1" applyBorder="1" applyAlignment="1">
      <alignment horizontal="center" vertical="center"/>
    </xf>
    <xf numFmtId="0" fontId="17" fillId="3" borderId="10"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2" fontId="17" fillId="3" borderId="5" xfId="1" applyNumberFormat="1" applyFont="1" applyFill="1" applyBorder="1" applyAlignment="1">
      <alignment horizontal="center" vertical="center"/>
    </xf>
    <xf numFmtId="0" fontId="17" fillId="3" borderId="12" xfId="1" applyNumberFormat="1" applyFont="1" applyFill="1" applyBorder="1" applyAlignment="1">
      <alignment horizontal="center" vertical="center" wrapText="1"/>
    </xf>
    <xf numFmtId="0" fontId="17" fillId="3" borderId="0" xfId="1" applyFont="1" applyFill="1" applyAlignment="1">
      <alignment horizontal="center" vertical="center"/>
    </xf>
    <xf numFmtId="2" fontId="15" fillId="3" borderId="4" xfId="1" applyNumberFormat="1" applyFont="1" applyFill="1" applyBorder="1" applyAlignment="1">
      <alignment horizontal="center" vertical="center"/>
    </xf>
    <xf numFmtId="0" fontId="15" fillId="3" borderId="4" xfId="1" applyFont="1" applyFill="1" applyBorder="1" applyAlignment="1">
      <alignment horizontal="center" vertical="center"/>
    </xf>
    <xf numFmtId="0" fontId="19" fillId="3" borderId="10" xfId="1" applyNumberFormat="1" applyFont="1" applyFill="1" applyBorder="1" applyAlignment="1">
      <alignment horizontal="center" vertical="center" wrapText="1"/>
    </xf>
    <xf numFmtId="0" fontId="19" fillId="3" borderId="15" xfId="1" applyFont="1" applyFill="1" applyBorder="1" applyAlignment="1"/>
    <xf numFmtId="0" fontId="19" fillId="3" borderId="0" xfId="1" applyFont="1" applyFill="1" applyAlignment="1">
      <alignment horizontal="center" vertical="top"/>
    </xf>
    <xf numFmtId="0" fontId="22" fillId="3" borderId="0" xfId="1" applyFont="1" applyFill="1" applyAlignment="1"/>
    <xf numFmtId="0" fontId="22" fillId="3" borderId="0" xfId="1" applyNumberFormat="1" applyFont="1" applyFill="1" applyBorder="1" applyAlignment="1">
      <alignment horizontal="center" vertical="center"/>
    </xf>
    <xf numFmtId="2" fontId="22" fillId="3" borderId="0" xfId="1" applyNumberFormat="1" applyFont="1" applyFill="1" applyBorder="1" applyAlignment="1">
      <alignment horizontal="center" vertical="center"/>
    </xf>
    <xf numFmtId="0" fontId="22" fillId="3" borderId="0" xfId="1" quotePrefix="1" applyFont="1" applyFill="1" applyBorder="1" applyAlignment="1">
      <alignment horizontal="center" vertical="center"/>
    </xf>
    <xf numFmtId="0" fontId="35" fillId="3" borderId="0" xfId="0" applyFont="1" applyFill="1" applyAlignment="1">
      <alignment horizontal="center" wrapText="1"/>
    </xf>
    <xf numFmtId="0" fontId="35" fillId="3" borderId="0" xfId="0" applyFont="1" applyFill="1" applyAlignment="1">
      <alignment wrapText="1"/>
    </xf>
    <xf numFmtId="0" fontId="81" fillId="3" borderId="0" xfId="0" applyFont="1" applyFill="1" applyAlignment="1">
      <alignment horizontal="center" vertical="top" wrapText="1"/>
    </xf>
    <xf numFmtId="0" fontId="81" fillId="3" borderId="0" xfId="0" applyFont="1" applyFill="1" applyAlignment="1">
      <alignment vertical="top" wrapText="1"/>
    </xf>
    <xf numFmtId="0" fontId="81" fillId="3" borderId="0" xfId="0" applyFont="1" applyFill="1" applyAlignment="1">
      <alignment horizontal="right" wrapText="1"/>
    </xf>
    <xf numFmtId="0" fontId="81" fillId="3" borderId="0" xfId="0" applyFont="1" applyFill="1" applyAlignment="1">
      <alignment wrapText="1"/>
    </xf>
    <xf numFmtId="0" fontId="28" fillId="3" borderId="0" xfId="0" applyFont="1" applyFill="1" applyAlignment="1">
      <alignment vertical="center" wrapText="1"/>
    </xf>
    <xf numFmtId="0" fontId="28" fillId="3" borderId="0" xfId="0" applyFont="1" applyFill="1" applyAlignment="1">
      <alignment horizontal="center" wrapText="1"/>
    </xf>
    <xf numFmtId="0" fontId="28" fillId="3" borderId="0" xfId="0" applyFont="1" applyFill="1" applyAlignment="1">
      <alignment wrapText="1"/>
    </xf>
    <xf numFmtId="0" fontId="81" fillId="3" borderId="1" xfId="0" applyFont="1" applyFill="1" applyBorder="1" applyAlignment="1">
      <alignment horizontal="center" vertical="top" wrapText="1"/>
    </xf>
    <xf numFmtId="0" fontId="81" fillId="3" borderId="1" xfId="0" applyFont="1" applyFill="1" applyBorder="1" applyAlignment="1">
      <alignment vertical="top" wrapText="1"/>
    </xf>
    <xf numFmtId="0" fontId="81" fillId="3" borderId="1" xfId="0" applyFont="1" applyFill="1" applyBorder="1" applyAlignment="1">
      <alignment horizontal="right" wrapText="1"/>
    </xf>
    <xf numFmtId="0" fontId="81" fillId="3" borderId="1" xfId="0" applyFont="1" applyFill="1" applyBorder="1" applyAlignment="1">
      <alignment wrapText="1"/>
    </xf>
    <xf numFmtId="0" fontId="28" fillId="3" borderId="4" xfId="0" quotePrefix="1" applyFont="1" applyFill="1" applyBorder="1" applyAlignment="1">
      <alignment horizontal="center" vertical="top" wrapText="1"/>
    </xf>
    <xf numFmtId="0" fontId="28" fillId="3" borderId="3" xfId="0" quotePrefix="1" applyFont="1" applyFill="1" applyBorder="1" applyAlignment="1">
      <alignment horizontal="center" vertical="center"/>
    </xf>
    <xf numFmtId="0" fontId="28" fillId="3" borderId="3" xfId="0" applyFont="1" applyFill="1" applyBorder="1" applyAlignment="1">
      <alignment horizontal="center" vertical="center"/>
    </xf>
    <xf numFmtId="0" fontId="20" fillId="3" borderId="4" xfId="0" quotePrefix="1" applyFont="1" applyFill="1" applyBorder="1" applyAlignment="1">
      <alignment horizontal="center" vertical="center" wrapText="1"/>
    </xf>
    <xf numFmtId="2" fontId="20" fillId="3" borderId="4" xfId="0" quotePrefix="1" applyNumberFormat="1" applyFont="1" applyFill="1" applyBorder="1" applyAlignment="1">
      <alignment horizontal="center" vertical="center" wrapText="1"/>
    </xf>
    <xf numFmtId="0" fontId="20" fillId="3" borderId="10" xfId="0" applyNumberFormat="1" applyFont="1" applyFill="1" applyBorder="1" applyAlignment="1">
      <alignment horizontal="center" vertical="center"/>
    </xf>
    <xf numFmtId="0" fontId="20" fillId="3" borderId="3" xfId="0" applyFont="1" applyFill="1" applyBorder="1" applyAlignment="1">
      <alignment horizontal="center" vertical="top" wrapText="1"/>
    </xf>
    <xf numFmtId="0" fontId="20" fillId="3" borderId="3" xfId="0" applyFont="1" applyFill="1" applyBorder="1" applyAlignment="1">
      <alignment vertical="top" wrapText="1"/>
    </xf>
    <xf numFmtId="0" fontId="20" fillId="3" borderId="13" xfId="0" applyNumberFormat="1" applyFont="1" applyFill="1" applyBorder="1" applyAlignment="1">
      <alignment horizontal="center" vertical="center"/>
    </xf>
    <xf numFmtId="0" fontId="20" fillId="3" borderId="4" xfId="0" applyFont="1" applyFill="1" applyBorder="1" applyAlignment="1">
      <alignment vertical="top" wrapText="1"/>
    </xf>
    <xf numFmtId="21" fontId="20" fillId="3" borderId="4" xfId="0" applyNumberFormat="1" applyFont="1" applyFill="1" applyBorder="1" applyAlignment="1">
      <alignment horizontal="center" vertical="center" wrapText="1"/>
    </xf>
    <xf numFmtId="0" fontId="20" fillId="3" borderId="3" xfId="0" applyFont="1" applyFill="1" applyBorder="1" applyAlignment="1">
      <alignment vertical="center" wrapText="1"/>
    </xf>
    <xf numFmtId="2" fontId="20" fillId="3" borderId="3" xfId="0" applyNumberFormat="1" applyFont="1" applyFill="1" applyBorder="1" applyAlignment="1">
      <alignment horizontal="center" vertical="center" wrapText="1"/>
    </xf>
    <xf numFmtId="1" fontId="20" fillId="3" borderId="3" xfId="0" applyNumberFormat="1" applyFont="1" applyFill="1" applyBorder="1" applyAlignment="1">
      <alignment horizontal="center" vertical="center" wrapText="1"/>
    </xf>
    <xf numFmtId="0" fontId="28" fillId="3" borderId="10" xfId="0" applyFont="1" applyFill="1" applyBorder="1" applyAlignment="1">
      <alignment vertical="center" wrapText="1"/>
    </xf>
    <xf numFmtId="0" fontId="28" fillId="3" borderId="9" xfId="0" applyFont="1" applyFill="1" applyBorder="1" applyAlignment="1">
      <alignment vertical="center" wrapText="1"/>
    </xf>
    <xf numFmtId="0" fontId="20" fillId="3" borderId="6" xfId="0" applyFont="1" applyFill="1" applyBorder="1" applyAlignment="1">
      <alignment vertical="top" wrapText="1"/>
    </xf>
    <xf numFmtId="0" fontId="20" fillId="3" borderId="14" xfId="0" applyNumberFormat="1" applyFont="1" applyFill="1" applyBorder="1" applyAlignment="1">
      <alignment horizontal="center" vertical="center"/>
    </xf>
    <xf numFmtId="0" fontId="20" fillId="3" borderId="6" xfId="0"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49" fontId="20" fillId="3" borderId="4" xfId="0" applyNumberFormat="1" applyFont="1" applyFill="1" applyBorder="1" applyAlignment="1">
      <alignment horizontal="left" vertical="top" wrapText="1"/>
    </xf>
    <xf numFmtId="0" fontId="20" fillId="3" borderId="3" xfId="0" quotePrefix="1" applyFont="1" applyFill="1" applyBorder="1" applyAlignment="1">
      <alignment horizontal="center" vertical="center" wrapText="1"/>
    </xf>
    <xf numFmtId="0" fontId="20" fillId="3" borderId="10" xfId="0" applyFont="1" applyFill="1" applyBorder="1" applyAlignment="1">
      <alignment horizontal="center" vertical="top" wrapText="1"/>
    </xf>
    <xf numFmtId="0" fontId="20" fillId="3" borderId="10" xfId="0" applyFont="1" applyFill="1" applyBorder="1" applyAlignment="1">
      <alignment horizontal="left" vertical="center" wrapText="1"/>
    </xf>
    <xf numFmtId="0" fontId="20" fillId="3" borderId="12" xfId="0" applyFont="1" applyFill="1" applyBorder="1" applyAlignment="1">
      <alignment vertical="center" wrapText="1"/>
    </xf>
    <xf numFmtId="0" fontId="20" fillId="3" borderId="9" xfId="0" applyFont="1" applyFill="1" applyBorder="1" applyAlignment="1">
      <alignment vertical="center" wrapText="1"/>
    </xf>
    <xf numFmtId="0" fontId="20" fillId="3" borderId="6" xfId="0" applyFont="1" applyFill="1" applyBorder="1" applyAlignment="1">
      <alignment vertical="center" wrapText="1"/>
    </xf>
    <xf numFmtId="0" fontId="20" fillId="3" borderId="6" xfId="0" quotePrefix="1" applyFont="1" applyFill="1" applyBorder="1" applyAlignment="1">
      <alignment horizontal="center" vertical="center" wrapText="1"/>
    </xf>
    <xf numFmtId="2" fontId="20" fillId="3" borderId="3" xfId="0" applyNumberFormat="1" applyFont="1" applyFill="1" applyBorder="1" applyAlignment="1">
      <alignment horizontal="center" vertical="center"/>
    </xf>
    <xf numFmtId="0" fontId="20" fillId="3" borderId="10" xfId="0" applyFont="1" applyFill="1" applyBorder="1" applyAlignment="1">
      <alignment horizontal="left" vertical="top" wrapText="1"/>
    </xf>
    <xf numFmtId="2" fontId="28" fillId="3" borderId="12"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166" fontId="20" fillId="3" borderId="4" xfId="0" applyNumberFormat="1" applyFont="1" applyFill="1" applyBorder="1" applyAlignment="1">
      <alignment horizontal="center" vertical="center" wrapText="1"/>
    </xf>
    <xf numFmtId="2" fontId="20" fillId="3" borderId="9" xfId="0" applyNumberFormat="1" applyFont="1" applyFill="1" applyBorder="1" applyAlignment="1">
      <alignment horizontal="center" vertical="center" wrapText="1"/>
    </xf>
    <xf numFmtId="49" fontId="22" fillId="3" borderId="10" xfId="1" applyNumberFormat="1" applyFont="1" applyFill="1" applyBorder="1" applyAlignment="1">
      <alignment vertical="center" wrapText="1"/>
    </xf>
    <xf numFmtId="0" fontId="28" fillId="3" borderId="4" xfId="0" applyFont="1" applyFill="1" applyBorder="1" applyAlignment="1">
      <alignment wrapText="1"/>
    </xf>
    <xf numFmtId="0" fontId="15" fillId="3" borderId="0" xfId="0" applyFont="1" applyFill="1"/>
    <xf numFmtId="0" fontId="20" fillId="3" borderId="0" xfId="0" applyFont="1" applyFill="1" applyBorder="1" applyAlignment="1">
      <alignment horizontal="center" vertical="top" wrapText="1"/>
    </xf>
    <xf numFmtId="0" fontId="20" fillId="3" borderId="0" xfId="0" applyNumberFormat="1" applyFont="1" applyFill="1" applyBorder="1" applyAlignment="1">
      <alignment horizontal="center" vertical="center"/>
    </xf>
    <xf numFmtId="0" fontId="20" fillId="3" borderId="0" xfId="0" applyFont="1" applyFill="1" applyBorder="1" applyAlignment="1">
      <alignment horizontal="center" vertical="center" wrapText="1"/>
    </xf>
    <xf numFmtId="2" fontId="20" fillId="3" borderId="0" xfId="0" applyNumberFormat="1" applyFont="1" applyFill="1" applyBorder="1" applyAlignment="1">
      <alignment horizontal="center" vertical="center" wrapText="1"/>
    </xf>
    <xf numFmtId="0" fontId="20" fillId="3" borderId="0" xfId="0" quotePrefix="1" applyFont="1" applyFill="1" applyBorder="1" applyAlignment="1">
      <alignment horizontal="center" vertical="center" wrapText="1"/>
    </xf>
    <xf numFmtId="0" fontId="75" fillId="3" borderId="0" xfId="1" applyFont="1" applyFill="1" applyAlignment="1">
      <alignment horizontal="center"/>
    </xf>
    <xf numFmtId="0" fontId="75" fillId="3" borderId="0" xfId="1" applyFont="1" applyFill="1" applyAlignment="1"/>
    <xf numFmtId="0" fontId="19" fillId="3" borderId="0" xfId="0" applyFont="1" applyFill="1" applyAlignment="1">
      <alignment horizontal="center" vertical="top" wrapText="1"/>
    </xf>
    <xf numFmtId="0" fontId="15" fillId="3" borderId="0" xfId="1" applyFont="1" applyFill="1" applyAlignment="1"/>
    <xf numFmtId="0" fontId="15" fillId="3" borderId="4" xfId="1" quotePrefix="1" applyFont="1" applyFill="1" applyBorder="1" applyAlignment="1">
      <alignment horizontal="center" vertical="center"/>
    </xf>
    <xf numFmtId="0" fontId="15" fillId="3" borderId="4" xfId="1" quotePrefix="1" applyFont="1" applyFill="1" applyBorder="1" applyAlignment="1">
      <alignment horizontal="center" vertical="center" wrapText="1"/>
    </xf>
    <xf numFmtId="0" fontId="17" fillId="3" borderId="10" xfId="1" applyNumberFormat="1" applyFont="1" applyFill="1" applyBorder="1" applyAlignment="1"/>
    <xf numFmtId="0" fontId="17" fillId="3" borderId="12" xfId="1" applyNumberFormat="1" applyFont="1" applyFill="1" applyBorder="1" applyAlignment="1"/>
    <xf numFmtId="2" fontId="17" fillId="3" borderId="4" xfId="1" applyNumberFormat="1" applyFill="1" applyBorder="1" applyAlignment="1">
      <alignment horizontal="center" vertical="center"/>
    </xf>
    <xf numFmtId="2" fontId="17" fillId="3" borderId="4" xfId="1" applyNumberFormat="1" applyFont="1" applyFill="1" applyBorder="1" applyAlignment="1">
      <alignment vertical="center"/>
    </xf>
    <xf numFmtId="0" fontId="17" fillId="3" borderId="4" xfId="1" quotePrefix="1" applyFont="1" applyFill="1" applyBorder="1" applyAlignment="1">
      <alignment horizontal="center" vertical="center"/>
    </xf>
    <xf numFmtId="166" fontId="17" fillId="3" borderId="4" xfId="1" quotePrefix="1" applyNumberFormat="1" applyFont="1" applyFill="1" applyBorder="1" applyAlignment="1">
      <alignment horizontal="center" vertical="center"/>
    </xf>
    <xf numFmtId="0" fontId="17" fillId="3" borderId="4" xfId="1" applyFill="1" applyBorder="1" applyAlignment="1">
      <alignment horizontal="left" vertical="center"/>
    </xf>
    <xf numFmtId="0" fontId="17" fillId="3" borderId="3" xfId="1" applyFont="1" applyFill="1" applyBorder="1" applyAlignment="1">
      <alignment horizontal="center" vertical="top"/>
    </xf>
    <xf numFmtId="0" fontId="17" fillId="3" borderId="3" xfId="1" applyFont="1" applyFill="1" applyBorder="1" applyAlignment="1">
      <alignment vertical="center" wrapText="1"/>
    </xf>
    <xf numFmtId="49" fontId="17" fillId="3" borderId="10" xfId="1" applyNumberFormat="1" applyFont="1" applyFill="1" applyBorder="1" applyAlignment="1">
      <alignment horizontal="center" vertical="center"/>
    </xf>
    <xf numFmtId="0" fontId="15" fillId="3" borderId="4" xfId="1" applyFont="1" applyFill="1" applyBorder="1" applyAlignment="1">
      <alignment vertical="top" wrapText="1"/>
    </xf>
    <xf numFmtId="21" fontId="17" fillId="3" borderId="4" xfId="1" applyNumberFormat="1" applyFont="1" applyFill="1" applyBorder="1" applyAlignment="1">
      <alignment horizontal="center" vertical="center"/>
    </xf>
    <xf numFmtId="0" fontId="17" fillId="3" borderId="10" xfId="1" applyNumberFormat="1" applyFont="1" applyFill="1" applyBorder="1" applyAlignment="1">
      <alignment vertical="center"/>
    </xf>
    <xf numFmtId="0" fontId="17" fillId="3" borderId="12" xfId="1" applyNumberFormat="1" applyFont="1" applyFill="1" applyBorder="1" applyAlignment="1">
      <alignment vertical="center"/>
    </xf>
    <xf numFmtId="0" fontId="17" fillId="3" borderId="4" xfId="1" applyNumberFormat="1" applyFont="1" applyFill="1" applyBorder="1" applyAlignment="1">
      <alignment vertical="center"/>
    </xf>
    <xf numFmtId="0" fontId="17" fillId="3" borderId="3" xfId="1" quotePrefix="1" applyFont="1" applyFill="1" applyBorder="1" applyAlignment="1">
      <alignment horizontal="center" vertical="center"/>
    </xf>
    <xf numFmtId="0" fontId="17" fillId="3" borderId="6" xfId="1" quotePrefix="1" applyFont="1" applyFill="1" applyBorder="1" applyAlignment="1">
      <alignment horizontal="center" vertical="center"/>
    </xf>
    <xf numFmtId="2" fontId="17" fillId="3" borderId="6" xfId="1" applyNumberFormat="1" applyFont="1" applyFill="1" applyBorder="1" applyAlignment="1">
      <alignment vertical="center"/>
    </xf>
    <xf numFmtId="0" fontId="15" fillId="3" borderId="10" xfId="1" applyNumberFormat="1" applyFont="1" applyFill="1" applyBorder="1" applyAlignment="1">
      <alignment horizontal="center" vertical="center"/>
    </xf>
    <xf numFmtId="0" fontId="15" fillId="3" borderId="3" xfId="1" applyFont="1" applyFill="1" applyBorder="1" applyAlignment="1">
      <alignment horizontal="center" vertical="top"/>
    </xf>
    <xf numFmtId="2" fontId="15" fillId="3" borderId="15" xfId="1" applyNumberFormat="1" applyFont="1" applyFill="1" applyBorder="1" applyAlignment="1">
      <alignment horizontal="center" vertical="center"/>
    </xf>
    <xf numFmtId="0" fontId="17" fillId="3" borderId="15" xfId="1" applyNumberFormat="1" applyFont="1" applyFill="1" applyBorder="1" applyAlignment="1">
      <alignment horizontal="center" vertical="center"/>
    </xf>
    <xf numFmtId="0" fontId="17" fillId="3" borderId="4" xfId="1" applyNumberFormat="1" applyFill="1" applyBorder="1" applyAlignment="1">
      <alignment horizontal="center" vertical="center" wrapText="1"/>
    </xf>
    <xf numFmtId="0" fontId="17" fillId="3" borderId="10" xfId="1" applyFill="1" applyBorder="1" applyAlignment="1">
      <alignment horizontal="center" vertical="center" wrapText="1"/>
    </xf>
    <xf numFmtId="1" fontId="17" fillId="3" borderId="4" xfId="1" applyNumberFormat="1" applyFont="1" applyFill="1" applyBorder="1" applyAlignment="1">
      <alignment horizontal="center" vertical="center" wrapText="1"/>
    </xf>
    <xf numFmtId="0" fontId="15" fillId="3" borderId="10" xfId="1" applyNumberFormat="1" applyFont="1" applyFill="1" applyBorder="1" applyAlignment="1">
      <alignment horizontal="center" vertical="center" wrapText="1"/>
    </xf>
    <xf numFmtId="0" fontId="15" fillId="3" borderId="0" xfId="1" applyFont="1" applyFill="1" applyBorder="1" applyAlignment="1"/>
    <xf numFmtId="0" fontId="17" fillId="3" borderId="0" xfId="1" applyNumberFormat="1" applyFont="1" applyFill="1" applyBorder="1" applyAlignment="1">
      <alignment horizontal="center" vertical="center"/>
    </xf>
    <xf numFmtId="2" fontId="17" fillId="3" borderId="0" xfId="1" applyNumberFormat="1" applyFont="1" applyFill="1" applyBorder="1" applyAlignment="1">
      <alignment horizontal="center" vertical="center"/>
    </xf>
    <xf numFmtId="0" fontId="17" fillId="3" borderId="0" xfId="1" quotePrefix="1" applyFont="1" applyFill="1" applyBorder="1" applyAlignment="1">
      <alignment horizontal="center" vertical="center"/>
    </xf>
    <xf numFmtId="0" fontId="28" fillId="3" borderId="4" xfId="1" quotePrefix="1" applyFont="1" applyFill="1" applyBorder="1" applyAlignment="1">
      <alignment horizontal="center" vertical="center"/>
    </xf>
    <xf numFmtId="0" fontId="28" fillId="3" borderId="4" xfId="1" quotePrefix="1" applyFont="1" applyFill="1" applyBorder="1" applyAlignment="1">
      <alignment horizontal="center" vertical="center" wrapText="1"/>
    </xf>
    <xf numFmtId="0" fontId="28" fillId="3" borderId="3" xfId="1" quotePrefix="1" applyFont="1" applyFill="1" applyBorder="1" applyAlignment="1">
      <alignment horizontal="center" vertical="center"/>
    </xf>
    <xf numFmtId="0" fontId="28" fillId="3" borderId="3" xfId="1" quotePrefix="1" applyFont="1" applyFill="1" applyBorder="1" applyAlignment="1">
      <alignment horizontal="center" vertical="center" wrapText="1"/>
    </xf>
    <xf numFmtId="0" fontId="20" fillId="3" borderId="10" xfId="1" applyFont="1" applyFill="1" applyBorder="1" applyAlignment="1">
      <alignment vertical="center"/>
    </xf>
    <xf numFmtId="0" fontId="20" fillId="3" borderId="12" xfId="1" applyFont="1" applyFill="1" applyBorder="1" applyAlignment="1">
      <alignment vertical="center"/>
    </xf>
    <xf numFmtId="0" fontId="20" fillId="3" borderId="9" xfId="1" applyFont="1" applyFill="1" applyBorder="1" applyAlignment="1">
      <alignment vertical="center"/>
    </xf>
    <xf numFmtId="0" fontId="20" fillId="3" borderId="14" xfId="1" applyNumberFormat="1" applyFont="1" applyFill="1" applyBorder="1" applyAlignment="1">
      <alignment horizontal="center" vertical="center"/>
    </xf>
    <xf numFmtId="0" fontId="20" fillId="3" borderId="4" xfId="1" quotePrefix="1" applyFont="1" applyFill="1" applyBorder="1" applyAlignment="1">
      <alignment horizontal="center" vertical="center"/>
    </xf>
    <xf numFmtId="2" fontId="20" fillId="3" borderId="4" xfId="1" quotePrefix="1" applyNumberFormat="1" applyFont="1" applyFill="1" applyBorder="1" applyAlignment="1">
      <alignment horizontal="center" vertical="center"/>
    </xf>
    <xf numFmtId="0" fontId="20" fillId="3" borderId="0" xfId="1" applyFont="1" applyFill="1" applyBorder="1" applyAlignment="1">
      <alignment vertical="top" wrapText="1"/>
    </xf>
    <xf numFmtId="1" fontId="28" fillId="3" borderId="4" xfId="1" applyNumberFormat="1" applyFont="1" applyFill="1" applyBorder="1" applyAlignment="1">
      <alignment horizontal="center" vertical="center"/>
    </xf>
    <xf numFmtId="0" fontId="20" fillId="3" borderId="3" xfId="1" quotePrefix="1" applyFont="1" applyFill="1" applyBorder="1" applyAlignment="1">
      <alignment horizontal="center" vertical="center"/>
    </xf>
    <xf numFmtId="0" fontId="20" fillId="3" borderId="10" xfId="1" applyFont="1" applyFill="1" applyBorder="1" applyAlignment="1">
      <alignment horizontal="left" vertical="center" wrapText="1"/>
    </xf>
    <xf numFmtId="0" fontId="20" fillId="3" borderId="9" xfId="1" applyNumberFormat="1" applyFont="1" applyFill="1" applyBorder="1" applyAlignment="1">
      <alignment vertical="center"/>
    </xf>
    <xf numFmtId="0" fontId="20" fillId="3" borderId="6" xfId="1" quotePrefix="1" applyFont="1" applyFill="1" applyBorder="1" applyAlignment="1">
      <alignment horizontal="center" vertical="center"/>
    </xf>
    <xf numFmtId="0" fontId="28" fillId="3" borderId="10" xfId="1" applyNumberFormat="1" applyFont="1" applyFill="1" applyBorder="1" applyAlignment="1">
      <alignment horizontal="center" vertical="center"/>
    </xf>
    <xf numFmtId="2" fontId="28" fillId="3" borderId="12" xfId="1" applyNumberFormat="1" applyFont="1" applyFill="1" applyBorder="1" applyAlignment="1">
      <alignment horizontal="center" vertical="center"/>
    </xf>
    <xf numFmtId="0" fontId="20" fillId="3" borderId="12" xfId="1" applyNumberFormat="1" applyFont="1" applyFill="1" applyBorder="1" applyAlignment="1">
      <alignment horizontal="center" vertical="center"/>
    </xf>
    <xf numFmtId="0" fontId="28" fillId="3" borderId="10" xfId="1" applyNumberFormat="1" applyFont="1" applyFill="1" applyBorder="1" applyAlignment="1">
      <alignment horizontal="center" vertical="center" wrapText="1"/>
    </xf>
    <xf numFmtId="0" fontId="28" fillId="3" borderId="15" xfId="1" applyFont="1" applyFill="1" applyBorder="1" applyAlignment="1"/>
    <xf numFmtId="0" fontId="28" fillId="3" borderId="0" xfId="1" applyFont="1" applyFill="1" applyBorder="1" applyAlignment="1"/>
    <xf numFmtId="0" fontId="28" fillId="3" borderId="0" xfId="1" applyFont="1" applyFill="1" applyBorder="1" applyAlignment="1">
      <alignment horizontal="center" vertical="top"/>
    </xf>
    <xf numFmtId="0" fontId="20" fillId="3" borderId="0" xfId="1" applyFont="1" applyFill="1" applyAlignment="1">
      <alignment vertical="top" wrapText="1"/>
    </xf>
    <xf numFmtId="0" fontId="20" fillId="3" borderId="0" xfId="1" applyFont="1" applyFill="1" applyBorder="1" applyAlignment="1">
      <alignment horizontal="center"/>
    </xf>
    <xf numFmtId="0" fontId="20" fillId="3" borderId="4" xfId="1" applyFont="1" applyFill="1" applyBorder="1" applyAlignment="1">
      <alignment horizontal="center" vertical="center"/>
    </xf>
    <xf numFmtId="0" fontId="20" fillId="3" borderId="4" xfId="1" applyFont="1" applyFill="1" applyBorder="1" applyAlignment="1">
      <alignment horizontal="center" vertical="center" wrapText="1"/>
    </xf>
    <xf numFmtId="0" fontId="17" fillId="3" borderId="4" xfId="1" applyFill="1" applyBorder="1" applyAlignment="1">
      <alignment horizontal="center"/>
    </xf>
    <xf numFmtId="0" fontId="96" fillId="3" borderId="4" xfId="23" applyFont="1" applyFill="1" applyBorder="1" applyAlignment="1">
      <alignment horizontal="center" vertical="center"/>
    </xf>
    <xf numFmtId="0" fontId="96" fillId="3" borderId="4" xfId="23" applyFont="1" applyFill="1" applyBorder="1"/>
    <xf numFmtId="0" fontId="0" fillId="3" borderId="0" xfId="0" applyFill="1" applyAlignment="1">
      <alignment horizont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3"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3" fillId="3" borderId="0" xfId="1" applyFont="1" applyFill="1" applyBorder="1" applyAlignment="1">
      <alignment horizontal="center" vertical="center"/>
    </xf>
    <xf numFmtId="0" fontId="22" fillId="3" borderId="0" xfId="1" applyFont="1" applyFill="1" applyBorder="1" applyAlignment="1">
      <alignment horizontal="center" vertical="center"/>
    </xf>
    <xf numFmtId="0" fontId="28" fillId="3" borderId="4" xfId="0" applyFont="1" applyFill="1" applyBorder="1" applyAlignment="1">
      <alignment horizontal="center" vertical="center"/>
    </xf>
    <xf numFmtId="0" fontId="20" fillId="3" borderId="4" xfId="0" applyFont="1" applyFill="1" applyBorder="1" applyAlignment="1">
      <alignment horizontal="center" vertical="top" wrapText="1"/>
    </xf>
    <xf numFmtId="0" fontId="20" fillId="3" borderId="3" xfId="0" applyFont="1" applyFill="1" applyBorder="1" applyAlignment="1">
      <alignment horizontal="center" vertical="top" wrapText="1"/>
    </xf>
    <xf numFmtId="0" fontId="13" fillId="3" borderId="0" xfId="0" applyFont="1" applyFill="1" applyAlignment="1">
      <alignment horizontal="center" vertical="center" wrapText="1"/>
    </xf>
    <xf numFmtId="0" fontId="28" fillId="3" borderId="0" xfId="0" applyFont="1" applyFill="1" applyBorder="1" applyAlignment="1">
      <alignment wrapText="1"/>
    </xf>
    <xf numFmtId="0" fontId="14" fillId="3" borderId="0" xfId="0" applyFont="1" applyFill="1" applyBorder="1" applyAlignment="1">
      <alignment horizontal="center" wrapText="1"/>
    </xf>
    <xf numFmtId="0" fontId="20" fillId="3" borderId="0" xfId="0" applyFont="1" applyFill="1" applyAlignment="1">
      <alignment horizontal="center" wrapText="1"/>
    </xf>
    <xf numFmtId="0" fontId="20" fillId="3" borderId="0" xfId="0" applyFont="1" applyFill="1" applyAlignment="1">
      <alignment wrapText="1"/>
    </xf>
    <xf numFmtId="0" fontId="21" fillId="3" borderId="3" xfId="0"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0" fontId="21" fillId="3" borderId="3" xfId="0" applyFont="1" applyFill="1" applyBorder="1" applyAlignment="1">
      <alignment horizontal="center" vertical="center"/>
    </xf>
    <xf numFmtId="0" fontId="20" fillId="3" borderId="10" xfId="0" applyFont="1" applyFill="1" applyBorder="1" applyAlignment="1">
      <alignment wrapText="1"/>
    </xf>
    <xf numFmtId="49" fontId="19" fillId="3" borderId="12" xfId="0" applyNumberFormat="1" applyFont="1" applyFill="1" applyBorder="1" applyAlignment="1">
      <alignment vertical="center" wrapText="1"/>
    </xf>
    <xf numFmtId="49" fontId="19" fillId="3" borderId="9" xfId="0" applyNumberFormat="1" applyFont="1" applyFill="1" applyBorder="1" applyAlignment="1">
      <alignment vertical="center" wrapText="1"/>
    </xf>
    <xf numFmtId="0" fontId="20" fillId="3" borderId="6" xfId="0" applyFont="1" applyFill="1" applyBorder="1" applyAlignment="1">
      <alignment wrapText="1"/>
    </xf>
    <xf numFmtId="0" fontId="20" fillId="3" borderId="3" xfId="0" applyFont="1" applyFill="1" applyBorder="1" applyAlignment="1">
      <alignment wrapText="1"/>
    </xf>
    <xf numFmtId="0" fontId="20" fillId="3" borderId="10" xfId="0" applyFont="1" applyFill="1" applyBorder="1" applyAlignment="1">
      <alignment vertical="center" wrapText="1"/>
    </xf>
    <xf numFmtId="0" fontId="20" fillId="3" borderId="12" xfId="0" applyFont="1" applyFill="1" applyBorder="1" applyAlignment="1">
      <alignment horizontal="center" vertical="center" wrapText="1"/>
    </xf>
    <xf numFmtId="2" fontId="28" fillId="3" borderId="9" xfId="0" applyNumberFormat="1" applyFont="1" applyFill="1" applyBorder="1" applyAlignment="1">
      <alignment horizontal="center" vertical="center"/>
    </xf>
    <xf numFmtId="0" fontId="42" fillId="3" borderId="11" xfId="0" applyFont="1" applyFill="1" applyBorder="1" applyAlignment="1">
      <alignment vertical="center" wrapText="1"/>
    </xf>
    <xf numFmtId="0" fontId="22" fillId="3" borderId="0" xfId="1" applyFont="1" applyFill="1" applyBorder="1" applyAlignment="1">
      <alignment horizontal="right"/>
    </xf>
    <xf numFmtId="49" fontId="72" fillId="3" borderId="0" xfId="1" applyNumberFormat="1" applyFont="1" applyFill="1" applyBorder="1" applyAlignment="1">
      <alignment vertical="center" wrapText="1"/>
    </xf>
    <xf numFmtId="0" fontId="73" fillId="3" borderId="0" xfId="1" applyFont="1" applyFill="1" applyBorder="1" applyAlignment="1">
      <alignment vertical="center" wrapText="1"/>
    </xf>
    <xf numFmtId="0" fontId="19" fillId="3" borderId="0" xfId="1" applyFont="1" applyFill="1" applyBorder="1" applyAlignment="1">
      <alignment vertical="top" wrapText="1"/>
    </xf>
    <xf numFmtId="0" fontId="12" fillId="3" borderId="0" xfId="10" applyFont="1" applyFill="1" applyBorder="1" applyAlignment="1">
      <alignment vertical="center"/>
    </xf>
    <xf numFmtId="0" fontId="22" fillId="3" borderId="0" xfId="10" applyFont="1" applyFill="1" applyAlignment="1">
      <alignment horizontal="center" vertical="top" wrapText="1"/>
    </xf>
    <xf numFmtId="0" fontId="23" fillId="3" borderId="0" xfId="10" applyFont="1" applyFill="1" applyBorder="1" applyAlignment="1">
      <alignment vertical="center" wrapText="1"/>
    </xf>
    <xf numFmtId="0" fontId="96" fillId="3" borderId="4" xfId="23" applyFont="1" applyFill="1" applyBorder="1" applyAlignment="1">
      <alignment vertical="top" wrapText="1"/>
    </xf>
    <xf numFmtId="4" fontId="96" fillId="3" borderId="4" xfId="23" applyNumberFormat="1" applyFont="1" applyFill="1" applyBorder="1" applyAlignment="1">
      <alignment horizontal="center" vertical="center"/>
    </xf>
    <xf numFmtId="4" fontId="17" fillId="3" borderId="4" xfId="1" applyNumberFormat="1" applyFill="1" applyBorder="1"/>
    <xf numFmtId="3" fontId="96" fillId="3" borderId="4" xfId="23" applyNumberFormat="1" applyFont="1" applyFill="1" applyBorder="1" applyAlignment="1">
      <alignment horizontal="center" vertical="center"/>
    </xf>
    <xf numFmtId="0" fontId="96" fillId="3" borderId="4" xfId="23" applyFont="1" applyFill="1" applyBorder="1" applyAlignment="1">
      <alignment vertical="center" wrapText="1"/>
    </xf>
    <xf numFmtId="2" fontId="55" fillId="3" borderId="4" xfId="1" applyNumberFormat="1" applyFont="1" applyFill="1" applyBorder="1" applyAlignment="1">
      <alignment horizontal="center" vertical="top" wrapText="1"/>
    </xf>
    <xf numFmtId="49" fontId="28" fillId="3" borderId="4" xfId="10" applyNumberFormat="1" applyFont="1" applyFill="1" applyBorder="1" applyAlignment="1">
      <alignment vertical="top" wrapText="1"/>
    </xf>
    <xf numFmtId="0" fontId="96" fillId="0" borderId="4" xfId="0" applyFont="1" applyBorder="1" applyAlignment="1">
      <alignment horizontal="center" vertical="center"/>
    </xf>
    <xf numFmtId="0" fontId="55" fillId="0" borderId="4" xfId="2" applyFont="1" applyFill="1" applyBorder="1" applyAlignment="1">
      <alignment horizontal="center" vertical="center" wrapText="1"/>
    </xf>
    <xf numFmtId="10" fontId="55" fillId="0" borderId="4" xfId="2" applyNumberFormat="1" applyFont="1" applyFill="1" applyBorder="1" applyAlignment="1">
      <alignment horizontal="center" vertical="center" wrapText="1"/>
    </xf>
    <xf numFmtId="49" fontId="76" fillId="2" borderId="0" xfId="1" applyNumberFormat="1" applyFont="1" applyFill="1" applyBorder="1" applyAlignment="1">
      <alignment vertical="center" wrapText="1"/>
    </xf>
    <xf numFmtId="0" fontId="24" fillId="0" borderId="0" xfId="1" applyFont="1" applyFill="1" applyAlignment="1">
      <alignment horizontal="center" vertical="center"/>
    </xf>
    <xf numFmtId="2" fontId="17" fillId="3" borderId="4" xfId="1" applyNumberFormat="1" applyFill="1" applyBorder="1"/>
    <xf numFmtId="2" fontId="17" fillId="3" borderId="4" xfId="1" applyNumberFormat="1" applyFill="1" applyBorder="1" applyAlignment="1">
      <alignment vertical="center"/>
    </xf>
    <xf numFmtId="0" fontId="28" fillId="0" borderId="0" xfId="1" applyFont="1" applyFill="1" applyAlignment="1">
      <alignment horizontal="center" vertical="center"/>
    </xf>
    <xf numFmtId="2" fontId="78" fillId="3" borderId="0" xfId="1" applyNumberFormat="1" applyFont="1" applyFill="1" applyBorder="1" applyAlignment="1">
      <alignment horizontal="center" vertical="top" wrapText="1"/>
    </xf>
    <xf numFmtId="0" fontId="0" fillId="3" borderId="0" xfId="0" applyFill="1" applyAlignment="1">
      <alignment horizontal="center"/>
    </xf>
    <xf numFmtId="0" fontId="20" fillId="3" borderId="6" xfId="1" applyFont="1" applyFill="1" applyBorder="1" applyAlignment="1">
      <alignment horizontal="center" vertical="center"/>
    </xf>
    <xf numFmtId="2"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top" wrapText="1"/>
    </xf>
    <xf numFmtId="0" fontId="20" fillId="3" borderId="4" xfId="0" applyFont="1" applyFill="1" applyBorder="1" applyAlignment="1">
      <alignment horizontal="center" vertical="top" wrapText="1"/>
    </xf>
    <xf numFmtId="2" fontId="28" fillId="3" borderId="6" xfId="0" applyNumberFormat="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6" xfId="1" applyFont="1" applyFill="1" applyBorder="1" applyAlignment="1">
      <alignment horizontal="center" vertical="center"/>
    </xf>
    <xf numFmtId="0" fontId="96" fillId="5" borderId="4" xfId="0"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xf>
    <xf numFmtId="2" fontId="28" fillId="3" borderId="4" xfId="1" applyNumberFormat="1" applyFont="1" applyFill="1" applyBorder="1" applyAlignment="1">
      <alignment horizontal="center" vertical="center" wrapText="1"/>
    </xf>
    <xf numFmtId="0" fontId="28" fillId="3" borderId="4" xfId="1" applyFont="1" applyFill="1" applyBorder="1" applyAlignment="1">
      <alignment horizontal="center" vertical="center"/>
    </xf>
    <xf numFmtId="0" fontId="14" fillId="3" borderId="0" xfId="1" applyFont="1" applyFill="1" applyBorder="1" applyAlignment="1">
      <alignment horizontal="center" vertical="top" wrapText="1"/>
    </xf>
    <xf numFmtId="0" fontId="20" fillId="3" borderId="4" xfId="1" applyFont="1" applyFill="1" applyBorder="1" applyAlignment="1">
      <alignment horizontal="center" vertical="center" wrapText="1"/>
    </xf>
    <xf numFmtId="21" fontId="20" fillId="3" borderId="4" xfId="1" applyNumberFormat="1" applyFont="1" applyFill="1" applyBorder="1" applyAlignment="1">
      <alignment horizontal="center" vertical="center"/>
    </xf>
    <xf numFmtId="49" fontId="20" fillId="3" borderId="9" xfId="1" applyNumberFormat="1" applyFont="1" applyFill="1" applyBorder="1" applyAlignment="1">
      <alignment horizontal="left" vertical="center" wrapText="1"/>
    </xf>
    <xf numFmtId="0" fontId="20" fillId="3" borderId="13" xfId="1" applyFont="1" applyFill="1" applyBorder="1" applyAlignment="1">
      <alignment horizontal="center" vertical="center" wrapText="1"/>
    </xf>
    <xf numFmtId="49" fontId="20" fillId="3" borderId="4" xfId="1" applyNumberFormat="1" applyFont="1" applyFill="1" applyBorder="1" applyAlignment="1">
      <alignment horizontal="left" vertical="center"/>
    </xf>
    <xf numFmtId="49" fontId="28" fillId="3" borderId="4" xfId="1" applyNumberFormat="1" applyFont="1" applyFill="1" applyBorder="1" applyAlignment="1">
      <alignment vertical="top" wrapText="1"/>
    </xf>
    <xf numFmtId="0" fontId="17" fillId="3" borderId="0" xfId="1" applyFill="1" applyAlignment="1">
      <alignment horizontal="right" vertical="top"/>
    </xf>
    <xf numFmtId="0" fontId="20" fillId="3" borderId="0" xfId="1" applyNumberFormat="1" applyFont="1" applyFill="1" applyAlignment="1">
      <alignment horizontal="center"/>
    </xf>
    <xf numFmtId="0" fontId="20" fillId="3" borderId="0" xfId="1" applyFont="1" applyFill="1" applyAlignment="1">
      <alignment horizontal="center" vertical="top"/>
    </xf>
    <xf numFmtId="0" fontId="56" fillId="3" borderId="0" xfId="1" applyFont="1" applyFill="1" applyAlignment="1">
      <alignment horizontal="right" vertical="top"/>
    </xf>
    <xf numFmtId="49" fontId="22" fillId="3" borderId="4" xfId="0" applyNumberFormat="1" applyFont="1" applyFill="1" applyBorder="1" applyAlignment="1">
      <alignment vertical="center" wrapText="1"/>
    </xf>
    <xf numFmtId="0" fontId="22" fillId="3" borderId="4" xfId="0" applyNumberFormat="1" applyFont="1" applyFill="1" applyBorder="1" applyAlignment="1">
      <alignment horizontal="center" vertical="center" wrapText="1"/>
    </xf>
    <xf numFmtId="0" fontId="28" fillId="3" borderId="0" xfId="0" applyFont="1" applyFill="1" applyAlignment="1">
      <alignment horizontal="right" vertical="top"/>
    </xf>
    <xf numFmtId="0" fontId="23" fillId="3" borderId="0" xfId="1" applyFont="1" applyFill="1" applyBorder="1" applyAlignment="1">
      <alignment horizontal="center" vertical="top"/>
    </xf>
    <xf numFmtId="0" fontId="0" fillId="0" borderId="0" xfId="0" applyFill="1" applyAlignment="1">
      <alignment vertical="top" wrapText="1"/>
    </xf>
    <xf numFmtId="0" fontId="13" fillId="0" borderId="0" xfId="0" applyFont="1" applyFill="1" applyAlignment="1">
      <alignment vertical="top" wrapText="1"/>
    </xf>
    <xf numFmtId="0" fontId="28" fillId="3" borderId="0" xfId="0" applyFont="1" applyFill="1" applyAlignment="1">
      <alignment vertical="top" wrapText="1"/>
    </xf>
    <xf numFmtId="0" fontId="32" fillId="2" borderId="1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4" xfId="0" applyFont="1" applyFill="1" applyBorder="1" applyAlignment="1">
      <alignment horizontal="center" vertical="top" wrapText="1"/>
    </xf>
    <xf numFmtId="0" fontId="32" fillId="0" borderId="3" xfId="0" applyFont="1" applyFill="1" applyBorder="1" applyAlignment="1">
      <alignment horizontal="center" vertical="top" wrapText="1"/>
    </xf>
    <xf numFmtId="0" fontId="32" fillId="0" borderId="3" xfId="0" applyFont="1" applyFill="1" applyBorder="1" applyAlignment="1">
      <alignment horizontal="center" vertical="center" wrapText="1"/>
    </xf>
    <xf numFmtId="0" fontId="19" fillId="3" borderId="10" xfId="0" applyFont="1" applyFill="1" applyBorder="1" applyAlignment="1">
      <alignment vertical="top" wrapText="1"/>
    </xf>
    <xf numFmtId="0" fontId="19" fillId="3" borderId="12" xfId="0" applyFont="1" applyFill="1" applyBorder="1" applyAlignment="1">
      <alignment vertical="top" wrapText="1"/>
    </xf>
    <xf numFmtId="0" fontId="97" fillId="3" borderId="12" xfId="0" applyFont="1" applyFill="1" applyBorder="1" applyAlignment="1">
      <alignment horizontal="center" vertical="top" wrapText="1"/>
    </xf>
    <xf numFmtId="0" fontId="97" fillId="3" borderId="9" xfId="0" applyFont="1" applyFill="1" applyBorder="1" applyAlignment="1">
      <alignment vertical="top" wrapText="1"/>
    </xf>
    <xf numFmtId="0" fontId="99" fillId="3" borderId="11" xfId="0" applyFont="1" applyFill="1" applyBorder="1" applyAlignment="1">
      <alignment vertical="top" wrapText="1"/>
    </xf>
    <xf numFmtId="0" fontId="99" fillId="3" borderId="4" xfId="0" applyFont="1" applyFill="1" applyBorder="1" applyAlignment="1">
      <alignment vertical="top" wrapText="1"/>
    </xf>
    <xf numFmtId="0" fontId="99" fillId="3" borderId="10" xfId="0" applyFont="1" applyFill="1" applyBorder="1" applyAlignment="1">
      <alignment vertical="top" wrapText="1"/>
    </xf>
    <xf numFmtId="0" fontId="99" fillId="3" borderId="12" xfId="0" applyFont="1" applyFill="1" applyBorder="1" applyAlignment="1">
      <alignment vertical="top" wrapText="1"/>
    </xf>
    <xf numFmtId="0" fontId="99" fillId="3" borderId="9" xfId="0" applyFont="1" applyFill="1" applyBorder="1" applyAlignment="1">
      <alignment vertical="top" wrapText="1"/>
    </xf>
    <xf numFmtId="0" fontId="99" fillId="3" borderId="4" xfId="0" applyFont="1" applyFill="1" applyBorder="1" applyAlignment="1">
      <alignment horizontal="center" vertical="top" wrapText="1"/>
    </xf>
    <xf numFmtId="1" fontId="98" fillId="3" borderId="4" xfId="0" applyNumberFormat="1" applyFont="1" applyFill="1" applyBorder="1" applyAlignment="1">
      <alignment horizontal="center" vertical="top" wrapText="1"/>
    </xf>
    <xf numFmtId="2" fontId="98" fillId="3" borderId="4" xfId="0" applyNumberFormat="1" applyFont="1" applyFill="1" applyBorder="1" applyAlignment="1">
      <alignment horizontal="center" vertical="top" wrapText="1"/>
    </xf>
    <xf numFmtId="0" fontId="99" fillId="3" borderId="14" xfId="0" applyFont="1" applyFill="1" applyBorder="1" applyAlignment="1">
      <alignment horizontal="center" vertical="top" wrapText="1"/>
    </xf>
    <xf numFmtId="0" fontId="99" fillId="3" borderId="14" xfId="0" applyFont="1" applyFill="1" applyBorder="1" applyAlignment="1">
      <alignment vertical="top" wrapText="1"/>
    </xf>
    <xf numFmtId="0" fontId="99" fillId="3" borderId="1" xfId="0" applyFont="1" applyFill="1" applyBorder="1" applyAlignment="1">
      <alignment vertical="top" wrapText="1"/>
    </xf>
    <xf numFmtId="1" fontId="99" fillId="3" borderId="1" xfId="0" applyNumberFormat="1" applyFont="1" applyFill="1" applyBorder="1" applyAlignment="1">
      <alignment vertical="top" wrapText="1"/>
    </xf>
    <xf numFmtId="0" fontId="99" fillId="3" borderId="4" xfId="0" applyFont="1" applyFill="1" applyBorder="1" applyAlignment="1">
      <alignment horizontal="left" vertical="top" wrapText="1"/>
    </xf>
    <xf numFmtId="1" fontId="99" fillId="3" borderId="12" xfId="0" applyNumberFormat="1" applyFont="1" applyFill="1" applyBorder="1" applyAlignment="1">
      <alignment vertical="top" wrapText="1"/>
    </xf>
    <xf numFmtId="0" fontId="99" fillId="3" borderId="13" xfId="0" applyFont="1" applyFill="1" applyBorder="1" applyAlignment="1">
      <alignment vertical="top" wrapText="1"/>
    </xf>
    <xf numFmtId="0" fontId="99" fillId="3" borderId="15" xfId="0" applyFont="1" applyFill="1" applyBorder="1" applyAlignment="1">
      <alignment vertical="top" wrapText="1"/>
    </xf>
    <xf numFmtId="1" fontId="99" fillId="3" borderId="15" xfId="0" applyNumberFormat="1" applyFont="1" applyFill="1" applyBorder="1" applyAlignment="1">
      <alignment vertical="top" wrapText="1"/>
    </xf>
    <xf numFmtId="0" fontId="99" fillId="3" borderId="4" xfId="0" applyFont="1" applyFill="1" applyBorder="1" applyAlignment="1">
      <alignment horizontal="center" vertical="center" wrapText="1"/>
    </xf>
    <xf numFmtId="0" fontId="99" fillId="3" borderId="4" xfId="0" applyFont="1" applyFill="1" applyBorder="1" applyAlignment="1">
      <alignment vertical="center" wrapText="1"/>
    </xf>
    <xf numFmtId="1" fontId="98" fillId="3" borderId="4" xfId="0" applyNumberFormat="1" applyFont="1" applyFill="1" applyBorder="1" applyAlignment="1">
      <alignment horizontal="center" vertical="center" wrapText="1"/>
    </xf>
    <xf numFmtId="2" fontId="98" fillId="3" borderId="4" xfId="0" applyNumberFormat="1" applyFont="1" applyFill="1" applyBorder="1" applyAlignment="1">
      <alignment horizontal="center" vertical="center" wrapText="1"/>
    </xf>
    <xf numFmtId="0" fontId="99" fillId="3" borderId="0" xfId="0" applyFont="1" applyFill="1" applyBorder="1" applyAlignment="1">
      <alignment vertical="top" wrapText="1"/>
    </xf>
    <xf numFmtId="1" fontId="99" fillId="3" borderId="0" xfId="0" applyNumberFormat="1" applyFont="1" applyFill="1" applyBorder="1" applyAlignment="1">
      <alignment vertical="top" wrapText="1"/>
    </xf>
    <xf numFmtId="2" fontId="98" fillId="3" borderId="0" xfId="0" applyNumberFormat="1" applyFont="1" applyFill="1" applyBorder="1" applyAlignment="1">
      <alignment horizontal="center" vertical="top" wrapText="1"/>
    </xf>
    <xf numFmtId="1" fontId="99" fillId="3" borderId="9" xfId="0" applyNumberFormat="1" applyFont="1" applyFill="1" applyBorder="1" applyAlignment="1">
      <alignment vertical="top" wrapText="1"/>
    </xf>
    <xf numFmtId="2" fontId="98" fillId="3" borderId="11" xfId="0" applyNumberFormat="1" applyFont="1" applyFill="1" applyBorder="1" applyAlignment="1">
      <alignment vertical="top" wrapText="1"/>
    </xf>
    <xf numFmtId="2" fontId="98" fillId="3" borderId="0" xfId="0" applyNumberFormat="1" applyFont="1" applyFill="1" applyBorder="1" applyAlignment="1">
      <alignment vertical="top" wrapText="1"/>
    </xf>
    <xf numFmtId="1" fontId="98" fillId="3" borderId="0" xfId="0" applyNumberFormat="1" applyFont="1" applyFill="1" applyBorder="1" applyAlignment="1">
      <alignment vertical="top" wrapText="1"/>
    </xf>
    <xf numFmtId="0" fontId="98" fillId="3" borderId="4" xfId="0" applyFont="1" applyFill="1" applyBorder="1" applyAlignment="1">
      <alignment horizontal="center" vertical="top" wrapText="1"/>
    </xf>
    <xf numFmtId="0" fontId="99" fillId="3" borderId="4" xfId="0" quotePrefix="1" applyFont="1" applyFill="1" applyBorder="1" applyAlignment="1">
      <alignment vertical="top" wrapText="1"/>
    </xf>
    <xf numFmtId="0" fontId="99" fillId="3" borderId="3" xfId="0" quotePrefix="1" applyFont="1" applyFill="1" applyBorder="1" applyAlignment="1">
      <alignment vertical="top" wrapText="1"/>
    </xf>
    <xf numFmtId="0" fontId="99" fillId="3" borderId="3" xfId="0" applyFont="1" applyFill="1" applyBorder="1" applyAlignment="1">
      <alignment vertical="top" wrapText="1"/>
    </xf>
    <xf numFmtId="0" fontId="99" fillId="3" borderId="3" xfId="0" applyFont="1" applyFill="1" applyBorder="1" applyAlignment="1">
      <alignment horizontal="center" vertical="top" wrapText="1"/>
    </xf>
    <xf numFmtId="1" fontId="98" fillId="3" borderId="3" xfId="0" applyNumberFormat="1" applyFont="1" applyFill="1" applyBorder="1" applyAlignment="1">
      <alignment horizontal="center" vertical="top" wrapText="1"/>
    </xf>
    <xf numFmtId="0" fontId="99" fillId="3" borderId="10" xfId="0" quotePrefix="1" applyFont="1" applyFill="1" applyBorder="1" applyAlignment="1">
      <alignment vertical="top" wrapText="1"/>
    </xf>
    <xf numFmtId="0" fontId="99" fillId="3" borderId="12" xfId="0" quotePrefix="1" applyFont="1" applyFill="1" applyBorder="1" applyAlignment="1">
      <alignment vertical="top" wrapText="1"/>
    </xf>
    <xf numFmtId="1" fontId="99" fillId="3" borderId="12" xfId="0" quotePrefix="1" applyNumberFormat="1" applyFont="1" applyFill="1" applyBorder="1" applyAlignment="1">
      <alignment vertical="top" wrapText="1"/>
    </xf>
    <xf numFmtId="0" fontId="97" fillId="3" borderId="0" xfId="0" applyFont="1" applyFill="1"/>
    <xf numFmtId="0" fontId="98" fillId="3" borderId="6" xfId="0" applyFont="1" applyFill="1" applyBorder="1" applyAlignment="1">
      <alignment horizontal="center" vertical="top" wrapText="1"/>
    </xf>
    <xf numFmtId="0" fontId="99" fillId="3" borderId="11" xfId="0" quotePrefix="1" applyFont="1" applyFill="1" applyBorder="1" applyAlignment="1">
      <alignment vertical="top" wrapText="1"/>
    </xf>
    <xf numFmtId="0" fontId="99" fillId="3" borderId="0" xfId="0" applyFont="1" applyFill="1" applyBorder="1" applyAlignment="1">
      <alignment horizontal="center" vertical="top" wrapText="1"/>
    </xf>
    <xf numFmtId="1" fontId="98" fillId="3" borderId="0" xfId="0" applyNumberFormat="1" applyFont="1" applyFill="1" applyBorder="1" applyAlignment="1">
      <alignment horizontal="center" vertical="top" wrapText="1"/>
    </xf>
    <xf numFmtId="2" fontId="98" fillId="3" borderId="6" xfId="0" applyNumberFormat="1" applyFont="1" applyFill="1" applyBorder="1" applyAlignment="1">
      <alignment horizontal="center" vertical="top" wrapText="1"/>
    </xf>
    <xf numFmtId="1" fontId="99" fillId="3" borderId="4" xfId="0" quotePrefix="1" applyNumberFormat="1" applyFont="1" applyFill="1" applyBorder="1" applyAlignment="1">
      <alignment vertical="top" wrapText="1"/>
    </xf>
    <xf numFmtId="0" fontId="19" fillId="0" borderId="11" xfId="0" applyFont="1" applyFill="1" applyBorder="1" applyAlignment="1">
      <alignment vertical="top" wrapText="1"/>
    </xf>
    <xf numFmtId="2" fontId="98" fillId="3" borderId="10" xfId="0" applyNumberFormat="1" applyFont="1" applyFill="1" applyBorder="1" applyAlignment="1">
      <alignment vertical="top" wrapText="1"/>
    </xf>
    <xf numFmtId="1" fontId="98" fillId="3" borderId="12" xfId="0" applyNumberFormat="1" applyFont="1" applyFill="1" applyBorder="1" applyAlignment="1">
      <alignment vertical="top" wrapText="1"/>
    </xf>
    <xf numFmtId="0" fontId="99" fillId="3" borderId="12" xfId="0" applyFont="1" applyFill="1" applyBorder="1" applyAlignment="1">
      <alignment horizontal="center" vertical="top" wrapText="1"/>
    </xf>
    <xf numFmtId="0" fontId="28" fillId="0" borderId="0" xfId="0" applyFont="1" applyFill="1" applyBorder="1" applyAlignment="1">
      <alignment horizontal="center" vertical="center" wrapText="1"/>
    </xf>
    <xf numFmtId="0" fontId="99" fillId="3" borderId="6" xfId="0" applyFont="1" applyFill="1" applyBorder="1" applyAlignment="1">
      <alignment horizontal="center" vertical="top" wrapText="1"/>
    </xf>
    <xf numFmtId="0" fontId="98" fillId="3" borderId="12" xfId="0" applyFont="1" applyFill="1" applyBorder="1" applyAlignment="1">
      <alignment vertical="top" wrapText="1"/>
    </xf>
    <xf numFmtId="0" fontId="99" fillId="3" borderId="13" xfId="0" quotePrefix="1" applyFont="1" applyFill="1" applyBorder="1" applyAlignment="1">
      <alignment vertical="top" wrapText="1"/>
    </xf>
    <xf numFmtId="0" fontId="99" fillId="3" borderId="15" xfId="0" quotePrefix="1" applyFont="1" applyFill="1" applyBorder="1" applyAlignment="1">
      <alignment vertical="top" wrapText="1"/>
    </xf>
    <xf numFmtId="1" fontId="99" fillId="3" borderId="15" xfId="0" quotePrefix="1" applyNumberFormat="1" applyFont="1" applyFill="1" applyBorder="1" applyAlignment="1">
      <alignment vertical="top" wrapText="1"/>
    </xf>
    <xf numFmtId="1" fontId="98" fillId="3" borderId="4" xfId="0" applyNumberFormat="1" applyFont="1" applyFill="1" applyBorder="1" applyAlignment="1">
      <alignment horizontal="center" vertical="top"/>
    </xf>
    <xf numFmtId="0" fontId="100" fillId="0" borderId="0" xfId="0" applyFont="1" applyFill="1" applyAlignment="1">
      <alignment vertical="top" wrapText="1"/>
    </xf>
    <xf numFmtId="0" fontId="99" fillId="3" borderId="6" xfId="0" applyFont="1" applyFill="1" applyBorder="1" applyAlignment="1">
      <alignment vertical="top" wrapText="1"/>
    </xf>
    <xf numFmtId="1" fontId="98" fillId="3" borderId="6" xfId="0" applyNumberFormat="1" applyFont="1" applyFill="1" applyBorder="1" applyAlignment="1">
      <alignment horizontal="center" vertical="top"/>
    </xf>
    <xf numFmtId="0" fontId="71" fillId="0" borderId="11" xfId="0" applyFont="1" applyFill="1" applyBorder="1" applyAlignment="1">
      <alignment vertical="top" wrapText="1"/>
    </xf>
    <xf numFmtId="0" fontId="98" fillId="3" borderId="4" xfId="0" quotePrefix="1" applyFont="1" applyFill="1" applyBorder="1" applyAlignment="1">
      <alignment horizontal="center" vertical="top" wrapText="1"/>
    </xf>
    <xf numFmtId="1" fontId="98" fillId="3" borderId="3" xfId="0" applyNumberFormat="1" applyFont="1" applyFill="1" applyBorder="1" applyAlignment="1">
      <alignment horizontal="center" vertical="top"/>
    </xf>
    <xf numFmtId="0" fontId="99" fillId="3" borderId="7" xfId="0" applyFont="1" applyFill="1" applyBorder="1" applyAlignment="1">
      <alignment vertical="top" wrapText="1"/>
    </xf>
    <xf numFmtId="0" fontId="99" fillId="3" borderId="7" xfId="0" applyFont="1" applyFill="1" applyBorder="1" applyAlignment="1">
      <alignment horizontal="center" vertical="top" wrapText="1"/>
    </xf>
    <xf numFmtId="1" fontId="98" fillId="3" borderId="7" xfId="0" applyNumberFormat="1" applyFont="1" applyFill="1" applyBorder="1" applyAlignment="1">
      <alignment horizontal="center" vertical="top"/>
    </xf>
    <xf numFmtId="0" fontId="99" fillId="3" borderId="4" xfId="0" quotePrefix="1" applyFont="1" applyFill="1" applyBorder="1" applyAlignment="1">
      <alignment horizontal="center" vertical="top" wrapText="1"/>
    </xf>
    <xf numFmtId="0" fontId="98" fillId="3" borderId="12" xfId="2" applyFont="1" applyFill="1" applyBorder="1" applyAlignment="1">
      <alignment vertical="top" wrapText="1"/>
    </xf>
    <xf numFmtId="1" fontId="98" fillId="3" borderId="12" xfId="2" applyNumberFormat="1" applyFont="1" applyFill="1" applyBorder="1" applyAlignment="1">
      <alignment vertical="top" wrapText="1"/>
    </xf>
    <xf numFmtId="2" fontId="98" fillId="3" borderId="4" xfId="2" applyNumberFormat="1" applyFont="1" applyFill="1" applyBorder="1" applyAlignment="1">
      <alignment horizontal="center" vertical="top" wrapText="1"/>
    </xf>
    <xf numFmtId="0" fontId="99" fillId="3" borderId="4" xfId="2" applyFont="1" applyFill="1" applyBorder="1" applyAlignment="1">
      <alignment horizontal="center" vertical="top" wrapText="1"/>
    </xf>
    <xf numFmtId="0" fontId="99" fillId="3" borderId="10" xfId="2" applyFont="1" applyFill="1" applyBorder="1" applyAlignment="1">
      <alignment vertical="top" wrapText="1"/>
    </xf>
    <xf numFmtId="0" fontId="99" fillId="3" borderId="12" xfId="2" applyFont="1" applyFill="1" applyBorder="1" applyAlignment="1">
      <alignment vertical="top" wrapText="1"/>
    </xf>
    <xf numFmtId="1" fontId="99" fillId="3" borderId="12" xfId="2" applyNumberFormat="1" applyFont="1" applyFill="1" applyBorder="1" applyAlignment="1">
      <alignment vertical="top" wrapText="1"/>
    </xf>
    <xf numFmtId="0" fontId="99" fillId="3" borderId="14" xfId="2" applyFont="1" applyFill="1" applyBorder="1" applyAlignment="1">
      <alignment vertical="top" wrapText="1"/>
    </xf>
    <xf numFmtId="0" fontId="99" fillId="3" borderId="6" xfId="2" applyFont="1" applyFill="1" applyBorder="1" applyAlignment="1">
      <alignment vertical="top" wrapText="1"/>
    </xf>
    <xf numFmtId="0" fontId="99" fillId="3" borderId="1" xfId="2" applyFont="1" applyFill="1" applyBorder="1" applyAlignment="1">
      <alignment vertical="top" wrapText="1"/>
    </xf>
    <xf numFmtId="1" fontId="99" fillId="3" borderId="1" xfId="2" applyNumberFormat="1" applyFont="1" applyFill="1" applyBorder="1" applyAlignment="1">
      <alignment vertical="top" wrapText="1"/>
    </xf>
    <xf numFmtId="0" fontId="99" fillId="3" borderId="6" xfId="2" applyFont="1" applyFill="1" applyBorder="1" applyAlignment="1">
      <alignment horizontal="center" vertical="top" wrapText="1"/>
    </xf>
    <xf numFmtId="2" fontId="98" fillId="3" borderId="3" xfId="0" applyNumberFormat="1" applyFont="1" applyFill="1" applyBorder="1" applyAlignment="1">
      <alignment horizontal="center" vertical="top"/>
    </xf>
    <xf numFmtId="0" fontId="99" fillId="3" borderId="3" xfId="2" applyFont="1" applyFill="1" applyBorder="1" applyAlignment="1">
      <alignment horizontal="center" vertical="top" wrapText="1"/>
    </xf>
    <xf numFmtId="0" fontId="99" fillId="3" borderId="3" xfId="2" applyFont="1" applyFill="1" applyBorder="1" applyAlignment="1">
      <alignment vertical="top" wrapText="1"/>
    </xf>
    <xf numFmtId="0" fontId="98" fillId="3" borderId="4" xfId="2" applyFont="1" applyFill="1" applyBorder="1" applyAlignment="1">
      <alignment horizontal="center" vertical="top" wrapText="1"/>
    </xf>
    <xf numFmtId="0" fontId="99" fillId="3" borderId="7" xfId="2" applyFont="1" applyFill="1" applyBorder="1" applyAlignment="1">
      <alignment vertical="top" wrapText="1"/>
    </xf>
    <xf numFmtId="0" fontId="99" fillId="3" borderId="7" xfId="2" applyFont="1" applyFill="1" applyBorder="1" applyAlignment="1">
      <alignment horizontal="center" vertical="top" wrapText="1"/>
    </xf>
    <xf numFmtId="0" fontId="98" fillId="3" borderId="6" xfId="2" applyFont="1" applyFill="1" applyBorder="1" applyAlignment="1">
      <alignment horizontal="left" vertical="top" wrapText="1"/>
    </xf>
    <xf numFmtId="0" fontId="98" fillId="3" borderId="10" xfId="2" applyFont="1" applyFill="1" applyBorder="1" applyAlignment="1">
      <alignment vertical="top" wrapText="1"/>
    </xf>
    <xf numFmtId="0" fontId="98" fillId="3" borderId="14" xfId="2" applyFont="1" applyFill="1" applyBorder="1" applyAlignment="1">
      <alignment vertical="top" wrapText="1"/>
    </xf>
    <xf numFmtId="0" fontId="98" fillId="3" borderId="1" xfId="2" applyFont="1" applyFill="1" applyBorder="1" applyAlignment="1">
      <alignment vertical="top" wrapText="1"/>
    </xf>
    <xf numFmtId="0" fontId="99" fillId="3" borderId="4" xfId="2" applyFont="1" applyFill="1" applyBorder="1" applyAlignment="1">
      <alignment vertical="top" wrapText="1"/>
    </xf>
    <xf numFmtId="0" fontId="98" fillId="3" borderId="3" xfId="2" applyFont="1" applyFill="1" applyBorder="1" applyAlignment="1">
      <alignment horizontal="center" vertical="top" wrapText="1"/>
    </xf>
    <xf numFmtId="1" fontId="98" fillId="3" borderId="4" xfId="2" applyNumberFormat="1" applyFont="1" applyFill="1" applyBorder="1" applyAlignment="1">
      <alignment horizontal="center" vertical="top" wrapText="1"/>
    </xf>
    <xf numFmtId="1" fontId="98" fillId="3" borderId="3" xfId="2" applyNumberFormat="1" applyFont="1" applyFill="1" applyBorder="1" applyAlignment="1">
      <alignment horizontal="center" vertical="top" wrapText="1"/>
    </xf>
    <xf numFmtId="0" fontId="99" fillId="3" borderId="13" xfId="2" applyFont="1" applyFill="1" applyBorder="1" applyAlignment="1">
      <alignment horizontal="center" vertical="top" wrapText="1"/>
    </xf>
    <xf numFmtId="1" fontId="98" fillId="3" borderId="6" xfId="2" applyNumberFormat="1" applyFont="1" applyFill="1" applyBorder="1" applyAlignment="1">
      <alignment horizontal="center" vertical="top" wrapText="1"/>
    </xf>
    <xf numFmtId="0" fontId="98" fillId="3" borderId="5" xfId="2" quotePrefix="1" applyFont="1" applyFill="1" applyBorder="1" applyAlignment="1">
      <alignment horizontal="center" vertical="top" wrapText="1"/>
    </xf>
    <xf numFmtId="0" fontId="99" fillId="3" borderId="11" xfId="2" applyFont="1" applyFill="1" applyBorder="1" applyAlignment="1">
      <alignment horizontal="center" vertical="top" wrapText="1"/>
    </xf>
    <xf numFmtId="0" fontId="99" fillId="3" borderId="0" xfId="2" applyFont="1" applyFill="1" applyBorder="1" applyAlignment="1">
      <alignment vertical="top" wrapText="1"/>
    </xf>
    <xf numFmtId="0" fontId="99" fillId="3" borderId="0" xfId="2" applyFont="1" applyFill="1" applyBorder="1" applyAlignment="1">
      <alignment horizontal="center" vertical="top" wrapText="1"/>
    </xf>
    <xf numFmtId="1" fontId="98" fillId="3" borderId="0" xfId="2" applyNumberFormat="1" applyFont="1" applyFill="1" applyBorder="1" applyAlignment="1">
      <alignment horizontal="center" vertical="top" wrapText="1"/>
    </xf>
    <xf numFmtId="2" fontId="98" fillId="3" borderId="7" xfId="2" applyNumberFormat="1" applyFont="1" applyFill="1" applyBorder="1" applyAlignment="1">
      <alignment horizontal="center" vertical="top" wrapText="1"/>
    </xf>
    <xf numFmtId="1" fontId="99" fillId="3" borderId="4" xfId="2" applyNumberFormat="1" applyFont="1" applyFill="1" applyBorder="1" applyAlignment="1">
      <alignment vertical="top" wrapText="1"/>
    </xf>
    <xf numFmtId="0" fontId="99" fillId="3" borderId="11" xfId="2" applyFont="1" applyFill="1" applyBorder="1" applyAlignment="1">
      <alignment vertical="top" wrapText="1"/>
    </xf>
    <xf numFmtId="1" fontId="99" fillId="3" borderId="0" xfId="2" applyNumberFormat="1" applyFont="1" applyFill="1" applyBorder="1" applyAlignment="1">
      <alignment vertical="top" wrapText="1"/>
    </xf>
    <xf numFmtId="0" fontId="99" fillId="3" borderId="14" xfId="2" applyFont="1" applyFill="1" applyBorder="1" applyAlignment="1">
      <alignment horizontal="center" vertical="top" wrapText="1"/>
    </xf>
    <xf numFmtId="0" fontId="19" fillId="0" borderId="0" xfId="0" applyFont="1" applyFill="1" applyAlignment="1">
      <alignment vertical="top" wrapText="1"/>
    </xf>
    <xf numFmtId="0" fontId="98" fillId="3" borderId="6" xfId="2" applyFont="1" applyFill="1" applyBorder="1" applyAlignment="1">
      <alignment horizontal="center" vertical="top" wrapText="1"/>
    </xf>
    <xf numFmtId="165" fontId="98" fillId="3" borderId="4" xfId="2" applyNumberFormat="1" applyFont="1" applyFill="1" applyBorder="1" applyAlignment="1">
      <alignment horizontal="center" vertical="top" wrapText="1"/>
    </xf>
    <xf numFmtId="0" fontId="99" fillId="3" borderId="13" xfId="2" applyFont="1" applyFill="1" applyBorder="1" applyAlignment="1">
      <alignment vertical="top" wrapText="1"/>
    </xf>
    <xf numFmtId="0" fontId="99" fillId="3" borderId="15" xfId="2" applyFont="1" applyFill="1" applyBorder="1" applyAlignment="1">
      <alignment vertical="top" wrapText="1"/>
    </xf>
    <xf numFmtId="2" fontId="98" fillId="3" borderId="3" xfId="2" applyNumberFormat="1" applyFont="1" applyFill="1" applyBorder="1" applyAlignment="1">
      <alignment horizontal="center" vertical="top" wrapText="1"/>
    </xf>
    <xf numFmtId="0" fontId="99" fillId="3" borderId="2" xfId="2" applyFont="1" applyFill="1" applyBorder="1" applyAlignment="1">
      <alignment vertical="top" wrapText="1"/>
    </xf>
    <xf numFmtId="0" fontId="99" fillId="3" borderId="10" xfId="2" applyFont="1" applyFill="1" applyBorder="1"/>
    <xf numFmtId="0" fontId="99" fillId="3" borderId="12" xfId="2" applyFont="1" applyFill="1" applyBorder="1" applyAlignment="1">
      <alignment horizontal="center" vertical="top" wrapText="1"/>
    </xf>
    <xf numFmtId="1" fontId="98" fillId="3" borderId="12" xfId="2" applyNumberFormat="1" applyFont="1" applyFill="1" applyBorder="1" applyAlignment="1">
      <alignment horizontal="center" vertical="top" wrapText="1"/>
    </xf>
    <xf numFmtId="0" fontId="99" fillId="3" borderId="4" xfId="2" applyNumberFormat="1" applyFont="1" applyFill="1" applyBorder="1" applyAlignment="1">
      <alignment vertical="top" wrapText="1"/>
    </xf>
    <xf numFmtId="0" fontId="98" fillId="3" borderId="0" xfId="2" applyFont="1" applyFill="1" applyBorder="1" applyAlignment="1">
      <alignment horizontal="center" vertical="top" wrapText="1"/>
    </xf>
    <xf numFmtId="0" fontId="99" fillId="3" borderId="0" xfId="2" applyNumberFormat="1" applyFont="1" applyFill="1" applyBorder="1" applyAlignment="1">
      <alignment vertical="top" wrapText="1"/>
    </xf>
    <xf numFmtId="2" fontId="98" fillId="3" borderId="0" xfId="2" applyNumberFormat="1" applyFont="1" applyFill="1" applyBorder="1" applyAlignment="1">
      <alignment horizontal="center" vertical="top" wrapText="1"/>
    </xf>
    <xf numFmtId="0" fontId="98" fillId="3" borderId="0" xfId="2" applyFont="1" applyFill="1" applyBorder="1" applyAlignment="1">
      <alignment vertical="top" wrapText="1"/>
    </xf>
    <xf numFmtId="1" fontId="98" fillId="3" borderId="0" xfId="2" applyNumberFormat="1" applyFont="1" applyFill="1" applyBorder="1" applyAlignment="1">
      <alignment vertical="top" wrapText="1"/>
    </xf>
    <xf numFmtId="0" fontId="98" fillId="3" borderId="4" xfId="2" applyFont="1" applyFill="1" applyBorder="1" applyAlignment="1">
      <alignment horizontal="left" vertical="top" wrapText="1"/>
    </xf>
    <xf numFmtId="1" fontId="98" fillId="3" borderId="1" xfId="2" applyNumberFormat="1" applyFont="1" applyFill="1" applyBorder="1" applyAlignment="1">
      <alignment vertical="top" wrapText="1"/>
    </xf>
    <xf numFmtId="0" fontId="98" fillId="3" borderId="4" xfId="2" applyFont="1" applyFill="1" applyBorder="1" applyAlignment="1">
      <alignment vertical="top" wrapText="1"/>
    </xf>
    <xf numFmtId="1" fontId="99" fillId="3" borderId="15" xfId="2" applyNumberFormat="1" applyFont="1" applyFill="1" applyBorder="1" applyAlignment="1">
      <alignment vertical="top" wrapText="1"/>
    </xf>
    <xf numFmtId="0" fontId="98" fillId="3" borderId="7" xfId="2" applyFont="1" applyFill="1" applyBorder="1" applyAlignment="1">
      <alignment horizontal="center" vertical="top" wrapText="1"/>
    </xf>
    <xf numFmtId="1" fontId="19" fillId="3" borderId="4" xfId="2" applyNumberFormat="1" applyFont="1" applyFill="1" applyBorder="1" applyAlignment="1">
      <alignment horizontal="center" vertical="top" wrapText="1"/>
    </xf>
    <xf numFmtId="0" fontId="15" fillId="0" borderId="0" xfId="2" applyFont="1" applyAlignment="1">
      <alignment vertical="center"/>
    </xf>
    <xf numFmtId="2" fontId="98" fillId="3" borderId="6" xfId="2" applyNumberFormat="1" applyFont="1" applyFill="1" applyBorder="1" applyAlignment="1">
      <alignment horizontal="center" vertical="top" wrapText="1"/>
    </xf>
    <xf numFmtId="2" fontId="98" fillId="3" borderId="14" xfId="2" applyNumberFormat="1" applyFont="1" applyFill="1" applyBorder="1" applyAlignment="1">
      <alignment vertical="top" wrapText="1"/>
    </xf>
    <xf numFmtId="2" fontId="98" fillId="3" borderId="1" xfId="2" applyNumberFormat="1" applyFont="1" applyFill="1" applyBorder="1" applyAlignment="1">
      <alignment vertical="top" wrapText="1"/>
    </xf>
    <xf numFmtId="2" fontId="98" fillId="3" borderId="10" xfId="2" applyNumberFormat="1" applyFont="1" applyFill="1" applyBorder="1" applyAlignment="1">
      <alignment vertical="top" wrapText="1"/>
    </xf>
    <xf numFmtId="2" fontId="98" fillId="3" borderId="12" xfId="2" applyNumberFormat="1" applyFont="1" applyFill="1" applyBorder="1" applyAlignment="1">
      <alignment vertical="top" wrapText="1"/>
    </xf>
    <xf numFmtId="1" fontId="0" fillId="0" borderId="0" xfId="0" applyNumberFormat="1"/>
    <xf numFmtId="0" fontId="99" fillId="3" borderId="4" xfId="2" applyFont="1" applyFill="1" applyBorder="1" applyAlignment="1">
      <alignment horizontal="left" vertical="top" wrapText="1"/>
    </xf>
    <xf numFmtId="1" fontId="98" fillId="3" borderId="7" xfId="2" applyNumberFormat="1" applyFont="1" applyFill="1" applyBorder="1" applyAlignment="1">
      <alignment horizontal="center" vertical="top" wrapText="1"/>
    </xf>
    <xf numFmtId="0" fontId="98" fillId="3" borderId="6" xfId="2" applyFont="1" applyFill="1" applyBorder="1" applyAlignment="1">
      <alignment vertical="top" wrapText="1"/>
    </xf>
    <xf numFmtId="0" fontId="22" fillId="3" borderId="3" xfId="2" applyFont="1" applyFill="1" applyBorder="1" applyAlignment="1">
      <alignment horizontal="center" vertical="top" wrapText="1"/>
    </xf>
    <xf numFmtId="0" fontId="17" fillId="0" borderId="0" xfId="1" applyFill="1" applyAlignment="1">
      <alignment vertical="top" wrapText="1"/>
    </xf>
    <xf numFmtId="0" fontId="99" fillId="3" borderId="0" xfId="1" applyFont="1" applyFill="1" applyAlignment="1">
      <alignment vertical="top" wrapText="1"/>
    </xf>
    <xf numFmtId="0" fontId="99" fillId="3" borderId="0" xfId="2" applyFont="1" applyFill="1"/>
    <xf numFmtId="0" fontId="99" fillId="3" borderId="4" xfId="2" applyFont="1" applyFill="1" applyBorder="1"/>
    <xf numFmtId="0" fontId="98" fillId="3" borderId="4" xfId="2" applyFont="1" applyFill="1" applyBorder="1"/>
    <xf numFmtId="0" fontId="98" fillId="3" borderId="3" xfId="2" applyFont="1" applyFill="1" applyBorder="1" applyAlignment="1">
      <alignment vertical="top" wrapText="1"/>
    </xf>
    <xf numFmtId="0" fontId="99" fillId="3" borderId="4" xfId="2" applyFont="1" applyFill="1" applyBorder="1" applyAlignment="1">
      <alignment horizontal="center" vertical="center"/>
    </xf>
    <xf numFmtId="0" fontId="98" fillId="3" borderId="4" xfId="2" applyFont="1" applyFill="1" applyBorder="1" applyAlignment="1">
      <alignment horizontal="left" vertical="center"/>
    </xf>
    <xf numFmtId="0" fontId="19" fillId="3" borderId="4" xfId="2" applyFont="1" applyFill="1" applyBorder="1" applyAlignment="1">
      <alignment vertical="top"/>
    </xf>
    <xf numFmtId="0" fontId="22" fillId="0" borderId="4" xfId="2" applyFont="1" applyBorder="1"/>
    <xf numFmtId="0" fontId="19" fillId="3" borderId="4" xfId="2" applyFont="1" applyFill="1" applyBorder="1" applyAlignment="1">
      <alignment vertical="top" wrapText="1"/>
    </xf>
    <xf numFmtId="0" fontId="98" fillId="3" borderId="11" xfId="2" applyFont="1" applyFill="1" applyBorder="1" applyAlignment="1">
      <alignment horizontal="center" vertical="top" wrapText="1"/>
    </xf>
    <xf numFmtId="0" fontId="98" fillId="3" borderId="4" xfId="1" applyFont="1" applyFill="1" applyBorder="1" applyAlignment="1">
      <alignment vertical="center" wrapText="1"/>
    </xf>
    <xf numFmtId="0" fontId="99" fillId="3" borderId="4" xfId="1" applyFont="1" applyFill="1" applyBorder="1" applyAlignment="1">
      <alignment vertical="top" wrapText="1"/>
    </xf>
    <xf numFmtId="0" fontId="98" fillId="3" borderId="4" xfId="1" applyFont="1" applyFill="1" applyBorder="1" applyAlignment="1">
      <alignment vertical="top" wrapText="1"/>
    </xf>
    <xf numFmtId="0" fontId="98" fillId="3" borderId="10" xfId="1" applyFont="1" applyFill="1" applyBorder="1" applyAlignment="1">
      <alignment vertical="top" wrapText="1"/>
    </xf>
    <xf numFmtId="0" fontId="98" fillId="3" borderId="12" xfId="1" applyFont="1" applyFill="1" applyBorder="1" applyAlignment="1">
      <alignment vertical="top" wrapText="1"/>
    </xf>
    <xf numFmtId="1" fontId="98" fillId="3" borderId="12" xfId="1" applyNumberFormat="1" applyFont="1" applyFill="1" applyBorder="1" applyAlignment="1">
      <alignment vertical="top" wrapText="1"/>
    </xf>
    <xf numFmtId="2" fontId="98" fillId="3" borderId="4" xfId="1" applyNumberFormat="1" applyFont="1" applyFill="1" applyBorder="1" applyAlignment="1">
      <alignment horizontal="center" vertical="top" wrapText="1"/>
    </xf>
    <xf numFmtId="0" fontId="99" fillId="3" borderId="13" xfId="1" applyFont="1" applyFill="1" applyBorder="1" applyAlignment="1">
      <alignment vertical="top" wrapText="1"/>
    </xf>
    <xf numFmtId="0" fontId="99" fillId="3" borderId="15" xfId="1" applyFont="1" applyFill="1" applyBorder="1" applyAlignment="1">
      <alignment vertical="top" wrapText="1"/>
    </xf>
    <xf numFmtId="1" fontId="99" fillId="3" borderId="15" xfId="1" applyNumberFormat="1" applyFont="1" applyFill="1" applyBorder="1" applyAlignment="1">
      <alignment vertical="top" wrapText="1"/>
    </xf>
    <xf numFmtId="0" fontId="99" fillId="3" borderId="4" xfId="1" applyFont="1" applyFill="1" applyBorder="1" applyAlignment="1">
      <alignment horizontal="center" vertical="top" wrapText="1"/>
    </xf>
    <xf numFmtId="1" fontId="98" fillId="3" borderId="4" xfId="1" applyNumberFormat="1" applyFont="1" applyFill="1" applyBorder="1" applyAlignment="1">
      <alignment horizontal="center" vertical="top" wrapText="1"/>
    </xf>
    <xf numFmtId="0" fontId="99" fillId="3" borderId="3" xfId="1" applyFont="1" applyFill="1" applyBorder="1" applyAlignment="1">
      <alignment horizontal="center" vertical="top" wrapText="1"/>
    </xf>
    <xf numFmtId="0" fontId="99" fillId="3" borderId="3" xfId="1" applyFont="1" applyFill="1" applyBorder="1" applyAlignment="1">
      <alignment vertical="top" wrapText="1"/>
    </xf>
    <xf numFmtId="1" fontId="98" fillId="3" borderId="3" xfId="1" applyNumberFormat="1" applyFont="1" applyFill="1" applyBorder="1" applyAlignment="1">
      <alignment horizontal="center" vertical="top" wrapText="1"/>
    </xf>
    <xf numFmtId="0" fontId="99" fillId="3" borderId="10" xfId="1" applyFont="1" applyFill="1" applyBorder="1" applyAlignment="1">
      <alignment vertical="top" wrapText="1"/>
    </xf>
    <xf numFmtId="0" fontId="99" fillId="3" borderId="12" xfId="1" applyFont="1" applyFill="1" applyBorder="1" applyAlignment="1">
      <alignment vertical="top" wrapText="1"/>
    </xf>
    <xf numFmtId="1" fontId="99" fillId="3" borderId="12" xfId="1" applyNumberFormat="1" applyFont="1" applyFill="1" applyBorder="1" applyAlignment="1">
      <alignment vertical="top" wrapText="1"/>
    </xf>
    <xf numFmtId="0" fontId="100" fillId="0" borderId="0" xfId="1" applyFont="1" applyFill="1" applyAlignment="1">
      <alignment vertical="top" wrapText="1"/>
    </xf>
    <xf numFmtId="0" fontId="98" fillId="3" borderId="4" xfId="1" applyFont="1" applyFill="1" applyBorder="1" applyAlignment="1">
      <alignment horizontal="center" vertical="top" wrapText="1"/>
    </xf>
    <xf numFmtId="0" fontId="99" fillId="3" borderId="7" xfId="1" applyFont="1" applyFill="1" applyBorder="1" applyAlignment="1">
      <alignment vertical="top" wrapText="1"/>
    </xf>
    <xf numFmtId="0" fontId="99" fillId="3" borderId="7" xfId="1" applyFont="1" applyFill="1" applyBorder="1" applyAlignment="1">
      <alignment horizontal="center" vertical="top" wrapText="1"/>
    </xf>
    <xf numFmtId="1" fontId="98" fillId="3" borderId="7" xfId="1" applyNumberFormat="1" applyFont="1" applyFill="1" applyBorder="1" applyAlignment="1">
      <alignment horizontal="center" vertical="top" wrapText="1"/>
    </xf>
    <xf numFmtId="0" fontId="99" fillId="3" borderId="6" xfId="1" applyFont="1" applyFill="1" applyBorder="1" applyAlignment="1">
      <alignment horizontal="center" vertical="top" wrapText="1"/>
    </xf>
    <xf numFmtId="0" fontId="99" fillId="3" borderId="6" xfId="1" applyFont="1" applyFill="1" applyBorder="1" applyAlignment="1">
      <alignment vertical="top" wrapText="1"/>
    </xf>
    <xf numFmtId="1" fontId="98" fillId="3" borderId="6" xfId="1" applyNumberFormat="1" applyFont="1" applyFill="1" applyBorder="1" applyAlignment="1">
      <alignment horizontal="center" vertical="top" wrapText="1"/>
    </xf>
    <xf numFmtId="0" fontId="99" fillId="3" borderId="14" xfId="1" applyFont="1" applyFill="1" applyBorder="1" applyAlignment="1">
      <alignment vertical="top" wrapText="1"/>
    </xf>
    <xf numFmtId="0" fontId="99" fillId="3" borderId="1" xfId="1" applyFont="1" applyFill="1" applyBorder="1" applyAlignment="1">
      <alignment vertical="top" wrapText="1"/>
    </xf>
    <xf numFmtId="1" fontId="99" fillId="3" borderId="1" xfId="1" applyNumberFormat="1" applyFont="1" applyFill="1" applyBorder="1" applyAlignment="1">
      <alignment vertical="top" wrapText="1"/>
    </xf>
    <xf numFmtId="0" fontId="99" fillId="3" borderId="11" xfId="1" applyFont="1" applyFill="1" applyBorder="1" applyAlignment="1">
      <alignment vertical="top" wrapText="1"/>
    </xf>
    <xf numFmtId="0" fontId="99" fillId="3" borderId="0" xfId="1" applyFont="1" applyFill="1" applyBorder="1" applyAlignment="1">
      <alignment vertical="top" wrapText="1"/>
    </xf>
    <xf numFmtId="1" fontId="99" fillId="3" borderId="0" xfId="1" applyNumberFormat="1" applyFont="1" applyFill="1" applyBorder="1" applyAlignment="1">
      <alignment vertical="top" wrapText="1"/>
    </xf>
    <xf numFmtId="0" fontId="99" fillId="3" borderId="11" xfId="1" applyFont="1" applyFill="1" applyBorder="1" applyAlignment="1">
      <alignment horizontal="center" vertical="top" wrapText="1"/>
    </xf>
    <xf numFmtId="2" fontId="98" fillId="3" borderId="3" xfId="1" applyNumberFormat="1" applyFont="1" applyFill="1" applyBorder="1" applyAlignment="1">
      <alignment horizontal="center" vertical="top" wrapText="1"/>
    </xf>
    <xf numFmtId="0" fontId="98" fillId="3" borderId="3" xfId="1" applyFont="1" applyFill="1" applyBorder="1" applyAlignment="1">
      <alignment horizontal="center" vertical="top" wrapText="1"/>
    </xf>
    <xf numFmtId="0" fontId="99" fillId="3" borderId="4" xfId="1" applyFont="1" applyFill="1" applyBorder="1" applyAlignment="1">
      <alignment horizontal="center" vertical="center" wrapText="1"/>
    </xf>
    <xf numFmtId="0" fontId="99" fillId="3" borderId="4" xfId="1" applyFont="1" applyFill="1" applyBorder="1" applyAlignment="1">
      <alignment vertical="center" wrapText="1"/>
    </xf>
    <xf numFmtId="0" fontId="99" fillId="3" borderId="6" xfId="1" applyFont="1" applyFill="1" applyBorder="1" applyAlignment="1">
      <alignment horizontal="center" vertical="center" wrapText="1"/>
    </xf>
    <xf numFmtId="1" fontId="98" fillId="3" borderId="6" xfId="1" applyNumberFormat="1" applyFont="1" applyFill="1" applyBorder="1" applyAlignment="1">
      <alignment horizontal="center" vertical="center" wrapText="1"/>
    </xf>
    <xf numFmtId="2" fontId="98" fillId="3" borderId="4" xfId="1" applyNumberFormat="1" applyFont="1" applyFill="1" applyBorder="1" applyAlignment="1">
      <alignment horizontal="center" vertical="center" wrapText="1"/>
    </xf>
    <xf numFmtId="1" fontId="98" fillId="3" borderId="4" xfId="1" applyNumberFormat="1" applyFont="1" applyFill="1" applyBorder="1" applyAlignment="1">
      <alignment horizontal="center" vertical="center" wrapText="1"/>
    </xf>
    <xf numFmtId="2" fontId="98" fillId="3" borderId="10" xfId="1" applyNumberFormat="1" applyFont="1" applyFill="1" applyBorder="1" applyAlignment="1">
      <alignment vertical="top" wrapText="1"/>
    </xf>
    <xf numFmtId="2" fontId="98" fillId="3" borderId="12" xfId="1" applyNumberFormat="1" applyFont="1" applyFill="1" applyBorder="1" applyAlignment="1">
      <alignment vertical="top" wrapText="1"/>
    </xf>
    <xf numFmtId="0" fontId="99" fillId="3" borderId="4" xfId="0" applyFont="1" applyFill="1" applyBorder="1" applyAlignment="1">
      <alignment horizontal="left" vertical="center" wrapText="1"/>
    </xf>
    <xf numFmtId="0" fontId="98" fillId="3" borderId="4" xfId="0" applyFont="1" applyFill="1" applyBorder="1" applyAlignment="1">
      <alignment vertical="center" wrapText="1"/>
    </xf>
    <xf numFmtId="0" fontId="99" fillId="3" borderId="4" xfId="13" applyFont="1" applyFill="1" applyBorder="1" applyAlignment="1">
      <alignment vertical="center" wrapText="1"/>
    </xf>
    <xf numFmtId="0" fontId="15" fillId="2" borderId="0" xfId="1" applyFont="1" applyFill="1" applyAlignment="1">
      <alignment vertical="top" wrapText="1"/>
    </xf>
    <xf numFmtId="0" fontId="98" fillId="3" borderId="4" xfId="13" applyFont="1" applyFill="1" applyBorder="1" applyAlignment="1">
      <alignment vertical="center" wrapText="1"/>
    </xf>
    <xf numFmtId="0" fontId="98" fillId="3" borderId="14" xfId="1" applyFont="1" applyFill="1" applyBorder="1" applyAlignment="1">
      <alignment horizontal="center" vertical="top" wrapText="1"/>
    </xf>
    <xf numFmtId="0" fontId="99" fillId="3" borderId="15" xfId="1" applyFont="1" applyFill="1" applyBorder="1" applyAlignment="1">
      <alignment horizontal="center" vertical="top" wrapText="1"/>
    </xf>
    <xf numFmtId="0" fontId="98" fillId="3" borderId="15" xfId="13" applyFont="1" applyFill="1" applyBorder="1" applyAlignment="1">
      <alignment vertical="center" wrapText="1"/>
    </xf>
    <xf numFmtId="1" fontId="98" fillId="3" borderId="15" xfId="1" applyNumberFormat="1" applyFont="1" applyFill="1" applyBorder="1" applyAlignment="1">
      <alignment horizontal="center" vertical="top" wrapText="1"/>
    </xf>
    <xf numFmtId="0" fontId="99" fillId="3" borderId="15" xfId="27" applyFont="1" applyFill="1" applyBorder="1" applyAlignment="1">
      <alignment vertical="top" wrapText="1"/>
    </xf>
    <xf numFmtId="0" fontId="99" fillId="3" borderId="10" xfId="27" applyFont="1" applyFill="1" applyBorder="1" applyAlignment="1">
      <alignment horizontal="left" vertical="center" wrapText="1"/>
    </xf>
    <xf numFmtId="0" fontId="98" fillId="3" borderId="15" xfId="1" applyFont="1" applyFill="1" applyBorder="1" applyAlignment="1">
      <alignment vertical="top" wrapText="1"/>
    </xf>
    <xf numFmtId="0" fontId="98" fillId="3" borderId="4" xfId="0" applyFont="1" applyFill="1" applyBorder="1" applyAlignment="1">
      <alignment vertical="top" wrapText="1"/>
    </xf>
    <xf numFmtId="2" fontId="98" fillId="3" borderId="12" xfId="0" applyNumberFormat="1" applyFont="1" applyFill="1" applyBorder="1" applyAlignment="1">
      <alignment vertical="top" wrapText="1"/>
    </xf>
    <xf numFmtId="0" fontId="97" fillId="0" borderId="0" xfId="0" applyFont="1"/>
    <xf numFmtId="0" fontId="103" fillId="0" borderId="0" xfId="0" applyFont="1" applyAlignment="1">
      <alignment horizontal="right"/>
    </xf>
    <xf numFmtId="2" fontId="103" fillId="0" borderId="0" xfId="0" applyNumberFormat="1" applyFont="1"/>
    <xf numFmtId="0" fontId="103" fillId="0" borderId="4" xfId="0" applyFont="1" applyBorder="1" applyAlignment="1">
      <alignment horizontal="right"/>
    </xf>
    <xf numFmtId="2" fontId="103" fillId="0" borderId="4" xfId="0" applyNumberFormat="1" applyFont="1" applyBorder="1"/>
    <xf numFmtId="0" fontId="98" fillId="3" borderId="4" xfId="0" applyFont="1" applyFill="1" applyBorder="1" applyAlignment="1">
      <alignment horizontal="center" vertical="top" wrapText="1"/>
    </xf>
    <xf numFmtId="0" fontId="20" fillId="3" borderId="4" xfId="10" applyFont="1" applyFill="1" applyBorder="1" applyAlignment="1">
      <alignment horizontal="center" vertical="center"/>
    </xf>
    <xf numFmtId="0" fontId="17" fillId="0" borderId="11" xfId="1" applyFill="1" applyBorder="1" applyAlignment="1">
      <alignment vertical="top" wrapText="1"/>
    </xf>
    <xf numFmtId="1" fontId="13" fillId="0" borderId="0" xfId="0" applyNumberFormat="1" applyFont="1" applyFill="1" applyBorder="1" applyAlignment="1">
      <alignment horizontal="center" vertical="top"/>
    </xf>
    <xf numFmtId="1" fontId="104" fillId="0" borderId="4" xfId="0" applyNumberFormat="1" applyFont="1" applyFill="1" applyBorder="1" applyAlignment="1">
      <alignment horizontal="center" vertical="top"/>
    </xf>
    <xf numFmtId="0" fontId="13" fillId="0" borderId="10" xfId="0" applyFont="1" applyBorder="1" applyAlignment="1">
      <alignment horizontal="center" vertical="center"/>
    </xf>
    <xf numFmtId="0" fontId="71" fillId="3" borderId="12" xfId="0" applyFont="1" applyFill="1" applyBorder="1" applyAlignment="1">
      <alignment horizontal="center" vertical="center"/>
    </xf>
    <xf numFmtId="0" fontId="22" fillId="3" borderId="12" xfId="0" applyFont="1" applyFill="1" applyBorder="1" applyAlignment="1">
      <alignment vertical="top" wrapText="1"/>
    </xf>
    <xf numFmtId="0" fontId="71" fillId="3" borderId="12" xfId="0" applyFont="1" applyFill="1" applyBorder="1" applyAlignment="1">
      <alignment horizontal="center" vertical="top"/>
    </xf>
    <xf numFmtId="1" fontId="13" fillId="0" borderId="12" xfId="0" applyNumberFormat="1" applyFont="1" applyFill="1" applyBorder="1" applyAlignment="1">
      <alignment horizontal="center" vertical="top"/>
    </xf>
    <xf numFmtId="2" fontId="15" fillId="3" borderId="10" xfId="1" applyNumberFormat="1" applyFont="1" applyFill="1" applyBorder="1" applyAlignment="1">
      <alignment horizontal="center" vertical="center"/>
    </xf>
    <xf numFmtId="2" fontId="17" fillId="3" borderId="10" xfId="1" applyNumberFormat="1" applyFont="1" applyFill="1" applyBorder="1" applyAlignment="1">
      <alignment horizontal="center" vertical="center"/>
    </xf>
    <xf numFmtId="2" fontId="17" fillId="3" borderId="10" xfId="1" applyNumberFormat="1" applyFont="1" applyFill="1" applyBorder="1" applyAlignment="1">
      <alignment horizontal="center" vertical="center" wrapText="1"/>
    </xf>
    <xf numFmtId="2" fontId="17" fillId="3" borderId="13" xfId="1" applyNumberFormat="1" applyFont="1" applyFill="1" applyBorder="1" applyAlignment="1">
      <alignment horizontal="center" vertical="center"/>
    </xf>
    <xf numFmtId="2" fontId="92" fillId="3" borderId="1" xfId="1" applyNumberFormat="1" applyFont="1" applyFill="1" applyBorder="1" applyAlignment="1">
      <alignment horizontal="center" vertical="center"/>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9"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4" xfId="1" applyFont="1" applyFill="1" applyBorder="1" applyAlignment="1">
      <alignment horizontal="center" vertical="center" wrapText="1"/>
    </xf>
    <xf numFmtId="2" fontId="28" fillId="3" borderId="4" xfId="1" applyNumberFormat="1" applyFont="1" applyFill="1" applyBorder="1" applyAlignment="1">
      <alignment horizontal="center"/>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xf>
    <xf numFmtId="0" fontId="28" fillId="3" borderId="9" xfId="1" applyFont="1" applyFill="1" applyBorder="1" applyAlignment="1">
      <alignment horizontal="center" vertical="center"/>
    </xf>
    <xf numFmtId="0" fontId="20" fillId="3" borderId="4" xfId="1" applyFont="1" applyFill="1" applyBorder="1" applyAlignment="1">
      <alignment horizontal="center" vertical="center" wrapText="1"/>
    </xf>
    <xf numFmtId="0" fontId="20" fillId="3" borderId="9"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8" fillId="3" borderId="12" xfId="1" applyFont="1" applyFill="1" applyBorder="1" applyAlignment="1">
      <alignment vertical="center" wrapText="1"/>
    </xf>
    <xf numFmtId="0" fontId="20" fillId="3" borderId="4" xfId="1" applyFont="1" applyFill="1" applyBorder="1" applyAlignment="1" applyProtection="1">
      <alignment horizontal="center" vertical="center"/>
    </xf>
    <xf numFmtId="0" fontId="17" fillId="0" borderId="4" xfId="1" applyFill="1" applyBorder="1" applyAlignment="1">
      <alignment horizontal="center" vertical="center"/>
    </xf>
    <xf numFmtId="0" fontId="20" fillId="3" borderId="4" xfId="1" applyFont="1" applyFill="1" applyBorder="1"/>
    <xf numFmtId="2" fontId="105" fillId="3" borderId="5" xfId="1" applyNumberFormat="1" applyFont="1" applyFill="1" applyBorder="1" applyAlignment="1">
      <alignment horizontal="center" vertical="center"/>
    </xf>
    <xf numFmtId="0" fontId="20" fillId="3" borderId="14" xfId="1" applyNumberFormat="1" applyFont="1" applyFill="1" applyBorder="1" applyAlignment="1">
      <alignment horizontal="center" vertical="center" wrapText="1"/>
    </xf>
    <xf numFmtId="2" fontId="20" fillId="3" borderId="5" xfId="1" applyNumberFormat="1" applyFont="1" applyFill="1" applyBorder="1" applyAlignment="1">
      <alignment horizontal="center" vertical="center"/>
    </xf>
    <xf numFmtId="0" fontId="20" fillId="3" borderId="12" xfId="1" applyNumberFormat="1" applyFont="1" applyFill="1" applyBorder="1" applyAlignment="1">
      <alignment horizontal="center" vertical="center" wrapText="1"/>
    </xf>
    <xf numFmtId="0" fontId="28" fillId="3" borderId="0" xfId="1" applyFont="1" applyFill="1" applyBorder="1" applyAlignment="1">
      <alignment horizontal="center" vertical="center"/>
    </xf>
    <xf numFmtId="0" fontId="28" fillId="3" borderId="0" xfId="1" applyNumberFormat="1" applyFont="1" applyFill="1" applyBorder="1" applyAlignment="1">
      <alignment horizontal="center" vertical="center" wrapText="1"/>
    </xf>
    <xf numFmtId="2" fontId="28" fillId="3" borderId="0" xfId="1" applyNumberFormat="1" applyFont="1" applyFill="1" applyBorder="1" applyAlignment="1">
      <alignment horizontal="center" vertical="center" wrapText="1"/>
    </xf>
    <xf numFmtId="0" fontId="20" fillId="3" borderId="0" xfId="1" applyFont="1" applyFill="1" applyBorder="1"/>
    <xf numFmtId="49" fontId="20" fillId="3" borderId="4" xfId="1" applyNumberFormat="1" applyFont="1" applyFill="1" applyBorder="1" applyAlignment="1">
      <alignment horizontal="left" vertical="top" wrapText="1"/>
    </xf>
    <xf numFmtId="0" fontId="20" fillId="3" borderId="0" xfId="1" applyFont="1" applyFill="1" applyAlignment="1">
      <alignment horizontal="right" vertical="top"/>
    </xf>
    <xf numFmtId="0" fontId="17" fillId="3" borderId="0" xfId="1" applyFont="1" applyFill="1" applyAlignment="1">
      <alignment horizontal="left" vertical="top" wrapText="1"/>
    </xf>
    <xf numFmtId="0" fontId="17" fillId="3" borderId="0" xfId="1" applyFont="1" applyFill="1" applyAlignment="1">
      <alignment horizontal="left" vertical="top" wrapText="1"/>
    </xf>
    <xf numFmtId="0" fontId="20" fillId="3" borderId="0" xfId="1" applyFont="1" applyFill="1" applyAlignment="1">
      <alignment horizontal="left" vertical="top" wrapText="1"/>
    </xf>
    <xf numFmtId="0" fontId="17" fillId="3" borderId="0" xfId="1" applyFont="1" applyFill="1" applyAlignment="1">
      <alignment horizontal="left" vertical="top" wrapText="1"/>
    </xf>
    <xf numFmtId="0" fontId="17" fillId="3" borderId="0" xfId="1" applyFont="1" applyFill="1" applyAlignment="1">
      <alignment horizontal="left" vertical="top" wrapText="1"/>
    </xf>
    <xf numFmtId="0" fontId="22" fillId="3" borderId="0" xfId="1" applyFont="1" applyFill="1" applyAlignment="1">
      <alignment horizontal="left" vertical="top" wrapText="1"/>
    </xf>
    <xf numFmtId="0" fontId="22" fillId="3" borderId="0" xfId="1" applyFont="1" applyFill="1" applyAlignment="1">
      <alignment horizontal="center" vertical="top" wrapText="1"/>
    </xf>
    <xf numFmtId="0" fontId="20" fillId="3" borderId="4" xfId="1" applyFont="1" applyFill="1" applyBorder="1" applyAlignment="1">
      <alignment horizontal="center" vertical="center" wrapText="1"/>
    </xf>
    <xf numFmtId="0" fontId="20" fillId="3" borderId="0" xfId="1" applyFont="1" applyFill="1" applyAlignment="1">
      <alignment horizontal="left" vertical="top" wrapText="1"/>
    </xf>
    <xf numFmtId="1" fontId="98" fillId="0" borderId="4" xfId="2" applyNumberFormat="1" applyFont="1" applyFill="1" applyBorder="1" applyAlignment="1">
      <alignment horizontal="center" vertical="top" wrapText="1"/>
    </xf>
    <xf numFmtId="0" fontId="0" fillId="3" borderId="0" xfId="0" applyFill="1" applyAlignment="1">
      <alignment vertical="center"/>
    </xf>
    <xf numFmtId="0" fontId="28" fillId="3" borderId="0" xfId="1" applyFont="1" applyFill="1" applyBorder="1" applyAlignment="1">
      <alignment horizontal="center"/>
    </xf>
    <xf numFmtId="0" fontId="17" fillId="3" borderId="0" xfId="1" applyNumberFormat="1" applyFont="1" applyFill="1" applyAlignment="1">
      <alignment vertical="center"/>
    </xf>
    <xf numFmtId="0" fontId="17" fillId="3" borderId="0" xfId="1" applyFont="1" applyFill="1" applyBorder="1" applyAlignment="1">
      <alignment horizontal="left" vertical="center"/>
    </xf>
    <xf numFmtId="0" fontId="53" fillId="5" borderId="4" xfId="0" applyFont="1" applyFill="1" applyBorder="1" applyAlignment="1">
      <alignment horizontal="center" vertical="center" wrapText="1"/>
    </xf>
    <xf numFmtId="0" fontId="76" fillId="3" borderId="0" xfId="0" applyFont="1" applyFill="1"/>
    <xf numFmtId="49" fontId="76" fillId="3" borderId="0" xfId="0" applyNumberFormat="1" applyFont="1" applyFill="1" applyBorder="1" applyAlignment="1">
      <alignment vertical="center" wrapText="1"/>
    </xf>
    <xf numFmtId="0" fontId="13" fillId="3" borderId="0" xfId="0" applyFont="1" applyFill="1"/>
    <xf numFmtId="0" fontId="17" fillId="3" borderId="0" xfId="0" applyFont="1" applyFill="1" applyBorder="1" applyAlignment="1">
      <alignment horizontal="center" vertical="center"/>
    </xf>
    <xf numFmtId="0" fontId="19" fillId="3" borderId="0" xfId="0" applyFont="1" applyFill="1" applyAlignment="1">
      <alignment horizontal="left"/>
    </xf>
    <xf numFmtId="0" fontId="4" fillId="3" borderId="0" xfId="17" applyFont="1" applyFill="1"/>
    <xf numFmtId="2" fontId="21" fillId="3" borderId="0" xfId="1" applyNumberFormat="1" applyFont="1" applyFill="1" applyBorder="1" applyAlignment="1">
      <alignment horizontal="left" vertical="center"/>
    </xf>
    <xf numFmtId="0" fontId="15" fillId="3" borderId="0" xfId="1" applyFont="1" applyFill="1" applyBorder="1" applyAlignment="1">
      <alignment horizontal="center" vertical="center"/>
    </xf>
    <xf numFmtId="0" fontId="17" fillId="3" borderId="0" xfId="0" applyFont="1" applyFill="1" applyAlignment="1">
      <alignment horizontal="left" vertical="top"/>
    </xf>
    <xf numFmtId="2" fontId="0" fillId="5" borderId="0" xfId="0" applyNumberFormat="1" applyFill="1" applyAlignment="1">
      <alignment vertical="center"/>
    </xf>
    <xf numFmtId="0" fontId="67" fillId="0" borderId="4" xfId="0" applyFont="1" applyBorder="1" applyAlignment="1">
      <alignment horizontal="center" vertical="center" wrapText="1"/>
    </xf>
    <xf numFmtId="0" fontId="55" fillId="0" borderId="4" xfId="0" applyFont="1" applyBorder="1" applyAlignment="1">
      <alignment vertical="center"/>
    </xf>
    <xf numFmtId="0" fontId="55" fillId="0" borderId="4" xfId="0" applyFont="1" applyBorder="1" applyAlignment="1">
      <alignment horizontal="center" vertical="center"/>
    </xf>
    <xf numFmtId="0" fontId="55" fillId="0" borderId="4" xfId="0" applyFont="1" applyBorder="1" applyAlignment="1">
      <alignment vertical="top"/>
    </xf>
    <xf numFmtId="2" fontId="0" fillId="0" borderId="0" xfId="0" applyNumberFormat="1"/>
    <xf numFmtId="0" fontId="67" fillId="0" borderId="4" xfId="0" applyFont="1" applyBorder="1" applyAlignment="1">
      <alignment horizontal="center" vertical="center"/>
    </xf>
    <xf numFmtId="0" fontId="67" fillId="0" borderId="4" xfId="0" applyFont="1" applyBorder="1" applyAlignment="1">
      <alignment horizontal="center" vertical="top" wrapText="1"/>
    </xf>
    <xf numFmtId="0" fontId="55" fillId="0" borderId="4" xfId="0" applyFont="1" applyBorder="1" applyAlignment="1">
      <alignment vertical="top" wrapText="1"/>
    </xf>
    <xf numFmtId="0" fontId="55" fillId="0" borderId="4" xfId="0" applyFont="1" applyBorder="1" applyAlignment="1">
      <alignment horizontal="center" vertical="top"/>
    </xf>
    <xf numFmtId="0" fontId="55" fillId="0" borderId="4" xfId="0" applyFont="1" applyBorder="1" applyAlignment="1">
      <alignment horizontal="left" vertical="top" wrapText="1"/>
    </xf>
    <xf numFmtId="0" fontId="55" fillId="0" borderId="4" xfId="0" applyFont="1" applyBorder="1"/>
    <xf numFmtId="2" fontId="15" fillId="5" borderId="0" xfId="0" applyNumberFormat="1" applyFont="1" applyFill="1" applyAlignment="1">
      <alignment vertical="center" wrapText="1"/>
    </xf>
    <xf numFmtId="0" fontId="55" fillId="0" borderId="4" xfId="0" applyFont="1" applyBorder="1" applyAlignment="1">
      <alignment horizontal="center" vertical="top" wrapText="1"/>
    </xf>
    <xf numFmtId="0" fontId="67" fillId="5" borderId="6" xfId="2" applyFont="1" applyFill="1" applyBorder="1" applyAlignment="1">
      <alignment horizontal="center" vertical="top" wrapText="1"/>
    </xf>
    <xf numFmtId="0" fontId="67" fillId="0" borderId="4" xfId="0" applyFont="1" applyBorder="1" applyAlignment="1">
      <alignment horizontal="center" vertical="top"/>
    </xf>
    <xf numFmtId="2" fontId="15" fillId="5" borderId="0" xfId="0" applyNumberFormat="1" applyFont="1" applyFill="1"/>
    <xf numFmtId="0" fontId="55" fillId="0" borderId="14" xfId="2" applyFont="1" applyBorder="1" applyAlignment="1">
      <alignment vertical="top" wrapText="1"/>
    </xf>
    <xf numFmtId="0" fontId="55" fillId="0" borderId="6" xfId="2" applyFont="1" applyBorder="1" applyAlignment="1">
      <alignment horizontal="center" vertical="top" wrapText="1"/>
    </xf>
    <xf numFmtId="0" fontId="67" fillId="0" borderId="9" xfId="2" applyFont="1" applyBorder="1" applyAlignment="1">
      <alignment horizontal="center" vertical="top"/>
    </xf>
    <xf numFmtId="0" fontId="55" fillId="0" borderId="10" xfId="2" applyFont="1" applyBorder="1" applyAlignment="1">
      <alignment vertical="top" wrapText="1"/>
    </xf>
    <xf numFmtId="0" fontId="55" fillId="0" borderId="4" xfId="2" applyFont="1" applyBorder="1" applyAlignment="1">
      <alignment horizontal="center" vertical="top" wrapText="1"/>
    </xf>
    <xf numFmtId="0" fontId="55" fillId="0" borderId="13" xfId="2" applyFont="1" applyBorder="1" applyAlignment="1">
      <alignment vertical="top" wrapText="1"/>
    </xf>
    <xf numFmtId="0" fontId="55" fillId="0" borderId="3" xfId="2" applyFont="1" applyBorder="1" applyAlignment="1">
      <alignment horizontal="center" vertical="top" wrapText="1"/>
    </xf>
    <xf numFmtId="0" fontId="67" fillId="0" borderId="4" xfId="2" applyFont="1" applyBorder="1" applyAlignment="1">
      <alignment horizontal="center" vertical="top"/>
    </xf>
    <xf numFmtId="0" fontId="55" fillId="0" borderId="4" xfId="2" applyFont="1" applyBorder="1" applyAlignment="1">
      <alignment vertical="top" wrapText="1"/>
    </xf>
    <xf numFmtId="0" fontId="55" fillId="0" borderId="6" xfId="2" applyFont="1" applyBorder="1" applyAlignment="1">
      <alignment vertical="top" wrapText="1"/>
    </xf>
    <xf numFmtId="0" fontId="55" fillId="5" borderId="0" xfId="0" applyFont="1" applyFill="1" applyAlignment="1">
      <alignment horizontal="center" vertical="top" wrapText="1"/>
    </xf>
    <xf numFmtId="0" fontId="17" fillId="5" borderId="4" xfId="2" applyFill="1" applyBorder="1" applyAlignment="1">
      <alignment vertical="center"/>
    </xf>
    <xf numFmtId="0" fontId="53" fillId="0" borderId="4" xfId="0" applyFont="1" applyBorder="1" applyAlignment="1">
      <alignment horizontal="center" vertical="top" wrapText="1"/>
    </xf>
    <xf numFmtId="2" fontId="55" fillId="5" borderId="0" xfId="0" applyNumberFormat="1" applyFont="1" applyFill="1" applyAlignment="1">
      <alignment horizontal="left" vertical="center" wrapText="1"/>
    </xf>
    <xf numFmtId="0" fontId="66" fillId="0" borderId="10" xfId="0" applyFont="1" applyBorder="1" applyAlignment="1">
      <alignment vertical="center" wrapText="1"/>
    </xf>
    <xf numFmtId="2" fontId="55" fillId="0" borderId="0" xfId="0" applyNumberFormat="1" applyFont="1" applyAlignment="1">
      <alignment horizontal="left" vertical="center" wrapText="1"/>
    </xf>
    <xf numFmtId="2" fontId="53" fillId="5" borderId="0" xfId="0" applyNumberFormat="1" applyFont="1" applyFill="1" applyAlignment="1">
      <alignment vertical="top" wrapText="1"/>
    </xf>
    <xf numFmtId="0" fontId="53" fillId="5" borderId="0" xfId="0" applyFont="1" applyFill="1" applyAlignment="1">
      <alignment vertical="top" wrapText="1"/>
    </xf>
    <xf numFmtId="0" fontId="0" fillId="0" borderId="4" xfId="0" applyBorder="1"/>
    <xf numFmtId="0" fontId="67" fillId="5" borderId="4" xfId="0" applyFont="1" applyFill="1" applyBorder="1" applyAlignment="1">
      <alignment horizontal="center" vertical="center"/>
    </xf>
    <xf numFmtId="0" fontId="58" fillId="0" borderId="4" xfId="0" applyFont="1" applyBorder="1" applyAlignment="1">
      <alignment horizontal="center" vertical="top" wrapText="1"/>
    </xf>
    <xf numFmtId="0" fontId="15" fillId="5" borderId="4" xfId="0" applyFont="1" applyFill="1" applyBorder="1" applyAlignment="1">
      <alignment vertical="center"/>
    </xf>
    <xf numFmtId="0" fontId="15" fillId="5" borderId="4" xfId="0" applyFont="1" applyFill="1" applyBorder="1" applyAlignment="1">
      <alignment vertical="top"/>
    </xf>
    <xf numFmtId="0" fontId="106" fillId="5" borderId="4" xfId="22" applyFont="1" applyFill="1" applyBorder="1" applyAlignment="1">
      <alignment vertical="center" wrapText="1"/>
    </xf>
    <xf numFmtId="0" fontId="15" fillId="5" borderId="4" xfId="0" applyFont="1" applyFill="1" applyBorder="1" applyAlignment="1">
      <alignment vertical="top" wrapText="1"/>
    </xf>
    <xf numFmtId="0" fontId="106" fillId="5" borderId="4" xfId="22" applyFont="1" applyFill="1" applyBorder="1" applyAlignment="1">
      <alignment horizontal="center" vertical="center" wrapText="1"/>
    </xf>
    <xf numFmtId="0" fontId="106" fillId="5" borderId="4" xfId="22" applyFont="1" applyFill="1" applyBorder="1" applyAlignment="1">
      <alignment horizontal="center" vertical="top" wrapText="1"/>
    </xf>
    <xf numFmtId="0" fontId="76" fillId="2" borderId="0" xfId="0" applyFont="1" applyFill="1"/>
    <xf numFmtId="0" fontId="22" fillId="3" borderId="0" xfId="1" applyFont="1" applyFill="1" applyBorder="1" applyAlignment="1">
      <alignment horizontal="left" vertical="center"/>
    </xf>
    <xf numFmtId="0" fontId="20" fillId="3" borderId="0" xfId="1" applyFont="1" applyFill="1" applyAlignment="1">
      <alignment horizontal="left" vertical="center"/>
    </xf>
    <xf numFmtId="0" fontId="17" fillId="3" borderId="4" xfId="1" applyFont="1" applyFill="1" applyBorder="1" applyAlignment="1">
      <alignment vertical="top" wrapText="1"/>
    </xf>
    <xf numFmtId="0" fontId="17" fillId="3" borderId="4" xfId="1" applyFont="1" applyFill="1" applyBorder="1" applyAlignment="1">
      <alignment vertical="center"/>
    </xf>
    <xf numFmtId="0" fontId="20" fillId="3" borderId="0" xfId="1" applyFont="1" applyFill="1" applyBorder="1" applyAlignment="1">
      <alignment wrapText="1"/>
    </xf>
    <xf numFmtId="49" fontId="28" fillId="3" borderId="12" xfId="0" applyNumberFormat="1" applyFont="1" applyFill="1" applyBorder="1" applyAlignment="1">
      <alignment vertical="center" wrapText="1"/>
    </xf>
    <xf numFmtId="0" fontId="20" fillId="3" borderId="12" xfId="0" applyFont="1" applyFill="1" applyBorder="1" applyAlignment="1">
      <alignment horizontal="center" vertical="top" wrapText="1"/>
    </xf>
    <xf numFmtId="2" fontId="20" fillId="3" borderId="1" xfId="0" applyNumberFormat="1" applyFont="1" applyFill="1" applyBorder="1" applyAlignment="1">
      <alignment horizontal="center" vertical="top" wrapText="1"/>
    </xf>
    <xf numFmtId="2" fontId="28" fillId="3" borderId="5" xfId="0" applyNumberFormat="1" applyFont="1" applyFill="1" applyBorder="1" applyAlignment="1">
      <alignment horizontal="center" vertical="center" wrapText="1"/>
    </xf>
    <xf numFmtId="0" fontId="17" fillId="3" borderId="10" xfId="1" applyFont="1" applyFill="1" applyBorder="1" applyAlignment="1">
      <alignment vertical="center"/>
    </xf>
    <xf numFmtId="0" fontId="17" fillId="3" borderId="12" xfId="1" applyFont="1" applyFill="1" applyBorder="1" applyAlignment="1">
      <alignment vertical="center"/>
    </xf>
    <xf numFmtId="0" fontId="17" fillId="3" borderId="9" xfId="1" applyFont="1" applyFill="1" applyBorder="1" applyAlignment="1">
      <alignment vertical="center"/>
    </xf>
    <xf numFmtId="0" fontId="55" fillId="0" borderId="4" xfId="0" applyFont="1" applyFill="1" applyBorder="1" applyAlignment="1">
      <alignment horizontal="center" vertical="top" wrapText="1"/>
    </xf>
    <xf numFmtId="0" fontId="55" fillId="0" borderId="4" xfId="0" applyFont="1" applyFill="1" applyBorder="1" applyAlignment="1">
      <alignment vertical="top" wrapText="1"/>
    </xf>
    <xf numFmtId="2" fontId="55" fillId="0" borderId="4" xfId="0" applyNumberFormat="1" applyFont="1" applyFill="1" applyBorder="1" applyAlignment="1">
      <alignment horizontal="center" vertical="top" wrapText="1"/>
    </xf>
    <xf numFmtId="0" fontId="55" fillId="0" borderId="4" xfId="0" applyFont="1" applyFill="1" applyBorder="1" applyAlignment="1">
      <alignment horizontal="left" vertical="top" wrapText="1"/>
    </xf>
    <xf numFmtId="0" fontId="57" fillId="0" borderId="4" xfId="11" applyFont="1" applyFill="1" applyBorder="1" applyAlignment="1">
      <alignment horizontal="left" vertical="top"/>
    </xf>
    <xf numFmtId="2" fontId="17" fillId="0" borderId="0" xfId="0" applyNumberFormat="1" applyFont="1" applyFill="1"/>
    <xf numFmtId="0" fontId="17" fillId="0" borderId="0" xfId="0" applyFont="1" applyFill="1"/>
    <xf numFmtId="0" fontId="67" fillId="5" borderId="4" xfId="0" applyNumberFormat="1" applyFont="1" applyFill="1" applyBorder="1" applyAlignment="1">
      <alignment horizontal="center" vertical="top" wrapText="1"/>
    </xf>
    <xf numFmtId="0" fontId="20" fillId="5" borderId="4" xfId="11" applyFont="1" applyFill="1" applyBorder="1" applyAlignment="1">
      <alignment vertical="top" wrapText="1"/>
    </xf>
    <xf numFmtId="0" fontId="55" fillId="2" borderId="9" xfId="0" applyFont="1" applyFill="1" applyBorder="1" applyAlignment="1">
      <alignment vertical="top" wrapText="1"/>
    </xf>
    <xf numFmtId="0" fontId="28" fillId="5" borderId="4" xfId="11" applyFont="1" applyFill="1" applyBorder="1" applyAlignment="1">
      <alignment vertical="top"/>
    </xf>
    <xf numFmtId="2" fontId="55" fillId="5" borderId="4" xfId="11" applyNumberFormat="1" applyFont="1" applyFill="1" applyBorder="1" applyAlignment="1">
      <alignment horizontal="center" vertical="top" wrapText="1"/>
    </xf>
    <xf numFmtId="2" fontId="20" fillId="3" borderId="4" xfId="0" applyNumberFormat="1" applyFont="1" applyFill="1" applyBorder="1"/>
    <xf numFmtId="2" fontId="20" fillId="3" borderId="4" xfId="0" applyNumberFormat="1" applyFont="1" applyFill="1" applyBorder="1" applyAlignment="1">
      <alignment horizontal="right" vertical="center"/>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wrapText="1"/>
    </xf>
    <xf numFmtId="9" fontId="20" fillId="3" borderId="3" xfId="1" applyNumberFormat="1" applyFont="1" applyFill="1" applyBorder="1" applyAlignment="1">
      <alignment horizontal="center" vertical="center" wrapText="1"/>
    </xf>
    <xf numFmtId="0" fontId="20" fillId="0" borderId="6" xfId="1" applyFont="1" applyFill="1" applyBorder="1" applyAlignment="1">
      <alignment horizontal="left" vertical="center" wrapText="1"/>
    </xf>
    <xf numFmtId="2" fontId="20" fillId="0" borderId="4" xfId="17" applyNumberFormat="1" applyFont="1" applyFill="1" applyBorder="1" applyAlignment="1">
      <alignment horizontal="center"/>
    </xf>
    <xf numFmtId="0" fontId="15" fillId="0" borderId="0" xfId="2" applyFont="1" applyFill="1" applyAlignment="1">
      <alignment horizontal="center" wrapText="1"/>
    </xf>
    <xf numFmtId="0" fontId="17" fillId="0" borderId="0" xfId="2" applyFill="1"/>
    <xf numFmtId="0" fontId="22" fillId="0" borderId="0" xfId="2" applyFont="1" applyBorder="1"/>
    <xf numFmtId="0" fontId="15" fillId="0" borderId="0" xfId="2" applyFont="1" applyFill="1" applyBorder="1" applyAlignment="1">
      <alignment horizontal="center" wrapText="1"/>
    </xf>
    <xf numFmtId="2" fontId="98" fillId="0" borderId="4" xfId="2" applyNumberFormat="1" applyFont="1" applyFill="1" applyBorder="1" applyAlignment="1">
      <alignment horizontal="center" vertical="top" wrapText="1"/>
    </xf>
    <xf numFmtId="0" fontId="20" fillId="0" borderId="4" xfId="1" applyFont="1" applyFill="1" applyBorder="1" applyAlignment="1">
      <alignment horizontal="left" vertical="center" wrapText="1"/>
    </xf>
    <xf numFmtId="0" fontId="20" fillId="0" borderId="4" xfId="1" applyNumberFormat="1" applyFont="1" applyFill="1" applyBorder="1" applyAlignment="1">
      <alignment horizontal="center" vertical="center" wrapText="1"/>
    </xf>
    <xf numFmtId="0" fontId="67" fillId="5" borderId="4" xfId="11" applyFont="1" applyFill="1" applyBorder="1" applyAlignment="1">
      <alignment horizontal="center" vertical="top" wrapText="1"/>
    </xf>
    <xf numFmtId="0" fontId="55" fillId="5" borderId="4" xfId="11" applyFont="1" applyFill="1" applyBorder="1" applyAlignment="1">
      <alignment horizontal="left" vertical="top" wrapText="1"/>
    </xf>
    <xf numFmtId="0" fontId="55" fillId="5" borderId="4" xfId="11" applyFont="1" applyFill="1" applyBorder="1" applyAlignment="1">
      <alignment vertical="top"/>
    </xf>
    <xf numFmtId="2" fontId="10" fillId="5" borderId="0" xfId="11" applyNumberFormat="1" applyFill="1"/>
    <xf numFmtId="0" fontId="10" fillId="5" borderId="0" xfId="11" applyFill="1"/>
    <xf numFmtId="0" fontId="23" fillId="5" borderId="0" xfId="0" applyFont="1" applyFill="1" applyAlignment="1">
      <alignment horizontal="center" vertical="center"/>
    </xf>
    <xf numFmtId="0" fontId="15" fillId="5" borderId="1" xfId="0" applyFont="1" applyFill="1" applyBorder="1" applyAlignment="1">
      <alignment horizontal="center" vertical="center"/>
    </xf>
    <xf numFmtId="0" fontId="53" fillId="5" borderId="4" xfId="0" applyFont="1" applyFill="1" applyBorder="1" applyAlignment="1">
      <alignment horizontal="center" vertical="center" wrapText="1"/>
    </xf>
    <xf numFmtId="0" fontId="32" fillId="0" borderId="4" xfId="0" applyFont="1" applyFill="1" applyBorder="1" applyAlignment="1">
      <alignment horizontal="center" vertical="top" wrapText="1"/>
    </xf>
    <xf numFmtId="0" fontId="98" fillId="3" borderId="3" xfId="0" applyFont="1" applyFill="1" applyBorder="1" applyAlignment="1">
      <alignment horizontal="center" vertical="top" wrapText="1"/>
    </xf>
    <xf numFmtId="0" fontId="98" fillId="3" borderId="7" xfId="0" applyFont="1" applyFill="1" applyBorder="1" applyAlignment="1">
      <alignment horizontal="center" vertical="top" wrapText="1"/>
    </xf>
    <xf numFmtId="0" fontId="98" fillId="3" borderId="6" xfId="0" applyFont="1" applyFill="1" applyBorder="1" applyAlignment="1">
      <alignment horizontal="center" vertical="top" wrapText="1"/>
    </xf>
    <xf numFmtId="0" fontId="12" fillId="0" borderId="0" xfId="0" applyFont="1" applyFill="1" applyBorder="1" applyAlignment="1">
      <alignment horizontal="center" vertical="top"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top" wrapText="1"/>
    </xf>
    <xf numFmtId="0" fontId="32" fillId="0" borderId="9" xfId="0" applyFont="1" applyFill="1" applyBorder="1" applyAlignment="1">
      <alignment horizontal="center" vertical="top" wrapText="1"/>
    </xf>
    <xf numFmtId="0" fontId="19" fillId="3" borderId="10" xfId="0" applyFont="1" applyFill="1" applyBorder="1" applyAlignment="1">
      <alignment horizontal="left" vertical="top" wrapText="1"/>
    </xf>
    <xf numFmtId="0" fontId="19" fillId="3" borderId="12" xfId="0" applyFont="1" applyFill="1" applyBorder="1" applyAlignment="1">
      <alignment horizontal="left" vertical="top" wrapText="1"/>
    </xf>
    <xf numFmtId="0" fontId="98" fillId="3" borderId="3" xfId="0" quotePrefix="1" applyFont="1" applyFill="1" applyBorder="1" applyAlignment="1">
      <alignment horizontal="center" vertical="top" wrapText="1"/>
    </xf>
    <xf numFmtId="0" fontId="98" fillId="3" borderId="7" xfId="0" quotePrefix="1" applyFont="1" applyFill="1" applyBorder="1" applyAlignment="1">
      <alignment horizontal="center" vertical="top" wrapText="1"/>
    </xf>
    <xf numFmtId="0" fontId="98" fillId="3" borderId="6" xfId="0" quotePrefix="1" applyFont="1" applyFill="1" applyBorder="1" applyAlignment="1">
      <alignment horizontal="center" vertical="top" wrapText="1"/>
    </xf>
    <xf numFmtId="0" fontId="98" fillId="3" borderId="4" xfId="0" applyFont="1" applyFill="1" applyBorder="1" applyAlignment="1">
      <alignment horizontal="center" vertical="top" wrapText="1"/>
    </xf>
    <xf numFmtId="0" fontId="98" fillId="3" borderId="10" xfId="0" applyFont="1" applyFill="1" applyBorder="1" applyAlignment="1">
      <alignment horizontal="left" vertical="top" wrapText="1"/>
    </xf>
    <xf numFmtId="0" fontId="98" fillId="3" borderId="12" xfId="0" applyFont="1" applyFill="1" applyBorder="1" applyAlignment="1">
      <alignment horizontal="left" vertical="top" wrapText="1"/>
    </xf>
    <xf numFmtId="0" fontId="98" fillId="3" borderId="3" xfId="2" applyFont="1" applyFill="1" applyBorder="1" applyAlignment="1">
      <alignment horizontal="center" vertical="top" wrapText="1"/>
    </xf>
    <xf numFmtId="0" fontId="98" fillId="3" borderId="7" xfId="2" applyFont="1" applyFill="1" applyBorder="1" applyAlignment="1">
      <alignment horizontal="center" vertical="top" wrapText="1"/>
    </xf>
    <xf numFmtId="0" fontId="98" fillId="3" borderId="6" xfId="2" applyFont="1" applyFill="1" applyBorder="1" applyAlignment="1">
      <alignment horizontal="center" vertical="top" wrapText="1"/>
    </xf>
    <xf numFmtId="0" fontId="98" fillId="3" borderId="10" xfId="2" applyFont="1" applyFill="1" applyBorder="1" applyAlignment="1">
      <alignment horizontal="left" vertical="top" wrapText="1"/>
    </xf>
    <xf numFmtId="0" fontId="98" fillId="3" borderId="12" xfId="2" applyFont="1" applyFill="1" applyBorder="1" applyAlignment="1">
      <alignment horizontal="left" vertical="top" wrapText="1"/>
    </xf>
    <xf numFmtId="0" fontId="98" fillId="3" borderId="4" xfId="2" applyFont="1" applyFill="1" applyBorder="1" applyAlignment="1">
      <alignment horizontal="center" vertical="top" wrapText="1"/>
    </xf>
    <xf numFmtId="0" fontId="13" fillId="0" borderId="4" xfId="0" applyFont="1" applyBorder="1" applyAlignment="1">
      <alignment horizontal="center" vertical="center"/>
    </xf>
    <xf numFmtId="0" fontId="101" fillId="3" borderId="11" xfId="2" applyFont="1" applyFill="1" applyBorder="1" applyAlignment="1">
      <alignment horizontal="left" vertical="top" wrapText="1"/>
    </xf>
    <xf numFmtId="0" fontId="101" fillId="3" borderId="0" xfId="2" applyFont="1" applyFill="1" applyBorder="1" applyAlignment="1">
      <alignment horizontal="left" vertical="top" wrapText="1"/>
    </xf>
    <xf numFmtId="0" fontId="98" fillId="3" borderId="3" xfId="1" applyFont="1" applyFill="1" applyBorder="1" applyAlignment="1">
      <alignment horizontal="center" vertical="top" wrapText="1"/>
    </xf>
    <xf numFmtId="0" fontId="98" fillId="3" borderId="7" xfId="1" applyFont="1" applyFill="1" applyBorder="1" applyAlignment="1">
      <alignment horizontal="center" vertical="top" wrapText="1"/>
    </xf>
    <xf numFmtId="0" fontId="98" fillId="3" borderId="6" xfId="1" applyFont="1" applyFill="1" applyBorder="1" applyAlignment="1">
      <alignment horizontal="center" vertical="top" wrapText="1"/>
    </xf>
    <xf numFmtId="0" fontId="98" fillId="3" borderId="10" xfId="1" applyFont="1" applyFill="1" applyBorder="1" applyAlignment="1">
      <alignment horizontal="center" vertical="center" wrapText="1"/>
    </xf>
    <xf numFmtId="0" fontId="98" fillId="3" borderId="12" xfId="1" applyFont="1" applyFill="1" applyBorder="1" applyAlignment="1">
      <alignment horizontal="center" vertical="center" wrapText="1"/>
    </xf>
    <xf numFmtId="0" fontId="98" fillId="3" borderId="9" xfId="1" applyFont="1" applyFill="1" applyBorder="1" applyAlignment="1">
      <alignment horizontal="center" vertical="center" wrapText="1"/>
    </xf>
    <xf numFmtId="0" fontId="98" fillId="3" borderId="3" xfId="1" quotePrefix="1" applyFont="1" applyFill="1" applyBorder="1" applyAlignment="1">
      <alignment horizontal="center" vertical="top" wrapText="1"/>
    </xf>
    <xf numFmtId="0" fontId="98" fillId="3" borderId="7" xfId="1" quotePrefix="1" applyFont="1" applyFill="1" applyBorder="1" applyAlignment="1">
      <alignment horizontal="center" vertical="top" wrapText="1"/>
    </xf>
    <xf numFmtId="0" fontId="98" fillId="3" borderId="6" xfId="1" quotePrefix="1" applyFont="1" applyFill="1" applyBorder="1" applyAlignment="1">
      <alignment horizontal="center" vertical="top" wrapText="1"/>
    </xf>
    <xf numFmtId="0" fontId="98" fillId="3" borderId="4" xfId="1" applyFont="1" applyFill="1" applyBorder="1" applyAlignment="1">
      <alignment horizontal="center" vertical="top"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9" xfId="0" applyFont="1" applyBorder="1" applyAlignment="1">
      <alignment horizontal="center" vertical="center" wrapText="1"/>
    </xf>
    <xf numFmtId="0" fontId="17" fillId="3" borderId="4" xfId="1" applyFont="1" applyFill="1" applyBorder="1" applyAlignment="1">
      <alignment horizontal="left" vertical="center" wrapText="1"/>
    </xf>
    <xf numFmtId="0" fontId="17" fillId="3" borderId="4" xfId="1" applyFont="1" applyFill="1" applyBorder="1" applyAlignment="1">
      <alignment horizontal="left" vertical="center"/>
    </xf>
    <xf numFmtId="0" fontId="17" fillId="3" borderId="4" xfId="1" applyFont="1" applyFill="1" applyBorder="1" applyAlignment="1">
      <alignment horizontal="left" vertical="top" wrapText="1"/>
    </xf>
    <xf numFmtId="0" fontId="0" fillId="3" borderId="3" xfId="0" applyFill="1" applyBorder="1" applyAlignment="1">
      <alignment horizontal="center" vertical="top"/>
    </xf>
    <xf numFmtId="0" fontId="0" fillId="3" borderId="7" xfId="0" applyFill="1" applyBorder="1" applyAlignment="1">
      <alignment horizontal="center" vertical="top"/>
    </xf>
    <xf numFmtId="0" fontId="0" fillId="3" borderId="6" xfId="0" applyFill="1" applyBorder="1" applyAlignment="1">
      <alignment horizontal="center" vertical="top"/>
    </xf>
    <xf numFmtId="0" fontId="0" fillId="3" borderId="2" xfId="0" applyFill="1" applyBorder="1" applyAlignment="1">
      <alignment horizontal="center" vertical="top"/>
    </xf>
    <xf numFmtId="0" fontId="0" fillId="3" borderId="8" xfId="0" applyFill="1" applyBorder="1" applyAlignment="1">
      <alignment horizontal="center" vertical="top"/>
    </xf>
    <xf numFmtId="0" fontId="0" fillId="3" borderId="5" xfId="0" applyFill="1" applyBorder="1" applyAlignment="1">
      <alignment horizontal="center" vertical="top"/>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xf>
    <xf numFmtId="0" fontId="0" fillId="3" borderId="0" xfId="0" applyFill="1" applyBorder="1" applyAlignment="1">
      <alignment horizontal="center"/>
    </xf>
    <xf numFmtId="0" fontId="12" fillId="3" borderId="0" xfId="0" applyFont="1" applyFill="1" applyBorder="1" applyAlignment="1">
      <alignment horizontal="center"/>
    </xf>
    <xf numFmtId="0" fontId="14" fillId="3" borderId="0" xfId="0"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 xfId="0" applyFont="1" applyFill="1" applyBorder="1" applyAlignment="1">
      <alignment horizontal="center" vertical="center"/>
    </xf>
    <xf numFmtId="0" fontId="17" fillId="3" borderId="0" xfId="1" applyFont="1" applyFill="1" applyAlignment="1">
      <alignment horizontal="left" vertical="top" wrapText="1"/>
    </xf>
    <xf numFmtId="0" fontId="17" fillId="3" borderId="11" xfId="0" applyFont="1" applyFill="1" applyBorder="1" applyAlignment="1">
      <alignment horizontal="left" vertical="top" wrapText="1"/>
    </xf>
    <xf numFmtId="0" fontId="17" fillId="3" borderId="0" xfId="0" applyFont="1" applyFill="1" applyBorder="1" applyAlignment="1">
      <alignment horizontal="left" vertical="top"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23" fillId="3" borderId="0" xfId="0" applyFont="1" applyFill="1" applyBorder="1" applyAlignment="1">
      <alignment horizontal="center" vertical="center" wrapText="1"/>
    </xf>
    <xf numFmtId="0" fontId="12" fillId="3" borderId="0" xfId="1" applyFont="1" applyFill="1" applyBorder="1" applyAlignment="1">
      <alignment horizontal="center"/>
    </xf>
    <xf numFmtId="0" fontId="23" fillId="3" borderId="0" xfId="1" applyFont="1" applyFill="1" applyBorder="1" applyAlignment="1">
      <alignment horizontal="center" vertical="center" wrapText="1"/>
    </xf>
    <xf numFmtId="0" fontId="28" fillId="3" borderId="4" xfId="1" applyFont="1" applyFill="1" applyBorder="1" applyAlignment="1">
      <alignment horizontal="center" vertical="center" wrapText="1"/>
    </xf>
    <xf numFmtId="0" fontId="28" fillId="3" borderId="10" xfId="1" applyFont="1" applyFill="1" applyBorder="1" applyAlignment="1">
      <alignment horizontal="center" vertical="center" wrapText="1"/>
    </xf>
    <xf numFmtId="49" fontId="28" fillId="3" borderId="3" xfId="1" applyNumberFormat="1" applyFont="1" applyFill="1" applyBorder="1" applyAlignment="1">
      <alignment horizontal="center" vertical="center" wrapText="1"/>
    </xf>
    <xf numFmtId="49" fontId="28" fillId="3" borderId="7" xfId="1" applyNumberFormat="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12"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7"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3"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4" xfId="1" applyFont="1" applyFill="1" applyBorder="1" applyAlignment="1">
      <alignment horizontal="center" vertical="center"/>
    </xf>
    <xf numFmtId="0" fontId="17" fillId="3" borderId="15" xfId="1" applyFont="1" applyFill="1" applyBorder="1" applyAlignment="1">
      <alignment horizontal="left" vertical="top" wrapText="1"/>
    </xf>
    <xf numFmtId="0" fontId="20" fillId="3" borderId="3" xfId="3" applyFont="1" applyFill="1" applyBorder="1" applyAlignment="1">
      <alignment horizontal="center" vertical="top"/>
    </xf>
    <xf numFmtId="0" fontId="20" fillId="3" borderId="6" xfId="3" applyFont="1" applyFill="1" applyBorder="1" applyAlignment="1">
      <alignment horizontal="center" vertical="top"/>
    </xf>
    <xf numFmtId="0" fontId="20" fillId="3" borderId="3" xfId="3" applyFont="1" applyFill="1" applyBorder="1" applyAlignment="1">
      <alignment horizontal="center" vertical="top" wrapText="1"/>
    </xf>
    <xf numFmtId="0" fontId="20" fillId="3" borderId="7" xfId="3" applyFont="1" applyFill="1" applyBorder="1" applyAlignment="1">
      <alignment horizontal="center" vertical="top" wrapText="1"/>
    </xf>
    <xf numFmtId="0" fontId="20" fillId="3" borderId="6" xfId="3" applyFont="1" applyFill="1" applyBorder="1" applyAlignment="1">
      <alignment horizontal="center" vertical="top" wrapText="1"/>
    </xf>
    <xf numFmtId="0" fontId="12" fillId="3" borderId="0" xfId="1" applyFont="1" applyFill="1" applyBorder="1" applyAlignment="1">
      <alignment horizontal="right" vertical="center"/>
    </xf>
    <xf numFmtId="0" fontId="14" fillId="3" borderId="0" xfId="3" applyFont="1" applyFill="1" applyBorder="1" applyAlignment="1">
      <alignment horizontal="right"/>
    </xf>
    <xf numFmtId="0" fontId="28" fillId="3" borderId="4" xfId="3" applyFont="1" applyFill="1" applyBorder="1" applyAlignment="1">
      <alignment horizontal="center" vertical="center" wrapText="1"/>
    </xf>
    <xf numFmtId="0" fontId="28" fillId="3" borderId="10" xfId="3" applyFont="1" applyFill="1" applyBorder="1" applyAlignment="1">
      <alignment horizontal="center" vertical="center" wrapText="1"/>
    </xf>
    <xf numFmtId="49" fontId="28" fillId="3" borderId="3" xfId="3" applyNumberFormat="1" applyFont="1" applyFill="1" applyBorder="1" applyAlignment="1">
      <alignment horizontal="center" vertical="center" wrapText="1"/>
    </xf>
    <xf numFmtId="49" fontId="28" fillId="3" borderId="6" xfId="3" applyNumberFormat="1" applyFont="1" applyFill="1" applyBorder="1" applyAlignment="1">
      <alignment horizontal="center" vertical="center" wrapText="1"/>
    </xf>
    <xf numFmtId="0" fontId="28" fillId="3" borderId="9" xfId="3" applyFont="1" applyFill="1" applyBorder="1" applyAlignment="1">
      <alignment horizontal="center" vertical="center" wrapText="1"/>
    </xf>
    <xf numFmtId="0" fontId="28" fillId="3" borderId="12" xfId="3" applyFont="1" applyFill="1" applyBorder="1" applyAlignment="1">
      <alignment horizontal="center" vertical="center" wrapText="1"/>
    </xf>
    <xf numFmtId="0" fontId="32" fillId="3" borderId="0" xfId="3" applyFont="1" applyFill="1" applyBorder="1" applyAlignment="1">
      <alignment horizontal="center" vertical="center"/>
    </xf>
    <xf numFmtId="0" fontId="39" fillId="3" borderId="4"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34" fillId="3" borderId="0" xfId="0" applyFont="1" applyFill="1" applyBorder="1" applyAlignment="1">
      <alignment horizontal="center" vertical="center"/>
    </xf>
    <xf numFmtId="0" fontId="37" fillId="3" borderId="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28" fillId="3" borderId="3" xfId="3" applyFont="1" applyFill="1" applyBorder="1" applyAlignment="1">
      <alignment horizontal="center" vertical="center" wrapText="1"/>
    </xf>
    <xf numFmtId="0" fontId="28" fillId="3" borderId="7" xfId="3" applyFont="1" applyFill="1" applyBorder="1" applyAlignment="1">
      <alignment horizontal="center" vertical="center" wrapText="1"/>
    </xf>
    <xf numFmtId="0" fontId="28" fillId="3" borderId="6" xfId="3" applyFont="1" applyFill="1" applyBorder="1" applyAlignment="1">
      <alignment horizontal="center" vertical="center" wrapText="1"/>
    </xf>
    <xf numFmtId="49" fontId="28" fillId="3" borderId="7" xfId="3" applyNumberFormat="1" applyFont="1" applyFill="1" applyBorder="1" applyAlignment="1">
      <alignment horizontal="center" vertical="center" wrapText="1"/>
    </xf>
    <xf numFmtId="0" fontId="28" fillId="3" borderId="3" xfId="3" applyFont="1" applyFill="1" applyBorder="1" applyAlignment="1">
      <alignment horizontal="center" vertical="center"/>
    </xf>
    <xf numFmtId="0" fontId="28" fillId="3" borderId="7" xfId="3" applyFont="1" applyFill="1" applyBorder="1" applyAlignment="1">
      <alignment horizontal="center" vertical="center"/>
    </xf>
    <xf numFmtId="0" fontId="28" fillId="3" borderId="6" xfId="3" applyFont="1" applyFill="1" applyBorder="1" applyAlignment="1">
      <alignment horizontal="center" vertical="center"/>
    </xf>
    <xf numFmtId="2" fontId="19" fillId="3" borderId="4" xfId="0" applyNumberFormat="1" applyFont="1" applyFill="1" applyBorder="1" applyAlignment="1">
      <alignment horizontal="center" vertical="center" wrapText="1"/>
    </xf>
    <xf numFmtId="0" fontId="12" fillId="3" borderId="0" xfId="0" applyFont="1" applyFill="1" applyBorder="1" applyAlignment="1">
      <alignment horizontal="center" vertical="center"/>
    </xf>
    <xf numFmtId="0" fontId="37" fillId="3" borderId="0" xfId="0" applyFont="1" applyFill="1" applyBorder="1" applyAlignment="1">
      <alignment horizontal="center"/>
    </xf>
    <xf numFmtId="0" fontId="47" fillId="3" borderId="0" xfId="0" applyFont="1" applyFill="1" applyBorder="1" applyAlignment="1">
      <alignment horizontal="center" vertical="center" wrapText="1"/>
    </xf>
    <xf numFmtId="0" fontId="17" fillId="3" borderId="10" xfId="1" applyFont="1" applyFill="1" applyBorder="1" applyAlignment="1">
      <alignment horizontal="left" vertical="center" wrapText="1"/>
    </xf>
    <xf numFmtId="0" fontId="17" fillId="3" borderId="12" xfId="1" applyFont="1" applyFill="1" applyBorder="1" applyAlignment="1">
      <alignment horizontal="left" vertical="center" wrapText="1"/>
    </xf>
    <xf numFmtId="0" fontId="17" fillId="3" borderId="9" xfId="1" applyFont="1" applyFill="1" applyBorder="1" applyAlignment="1">
      <alignment horizontal="left" vertical="center" wrapText="1"/>
    </xf>
    <xf numFmtId="0" fontId="17" fillId="3" borderId="10" xfId="1" applyFont="1" applyFill="1" applyBorder="1" applyAlignment="1">
      <alignment horizontal="left" vertical="center"/>
    </xf>
    <xf numFmtId="0" fontId="17" fillId="3" borderId="12" xfId="1" applyFont="1" applyFill="1" applyBorder="1" applyAlignment="1">
      <alignment horizontal="left" vertical="center"/>
    </xf>
    <xf numFmtId="0" fontId="17" fillId="3" borderId="9" xfId="1" applyFont="1" applyFill="1" applyBorder="1" applyAlignment="1">
      <alignment horizontal="left" vertical="center"/>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top"/>
    </xf>
    <xf numFmtId="0" fontId="20" fillId="3" borderId="7" xfId="0" applyFont="1" applyFill="1" applyBorder="1" applyAlignment="1">
      <alignment horizontal="center" vertical="top"/>
    </xf>
    <xf numFmtId="0" fontId="20" fillId="3" borderId="6" xfId="0" applyFont="1" applyFill="1" applyBorder="1" applyAlignment="1">
      <alignment horizontal="center" vertical="top"/>
    </xf>
    <xf numFmtId="0" fontId="20" fillId="3" borderId="3"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4" xfId="0" applyFont="1" applyFill="1" applyBorder="1" applyAlignment="1">
      <alignment horizontal="left" vertical="top"/>
    </xf>
    <xf numFmtId="0" fontId="28" fillId="3" borderId="3"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4" xfId="0" applyFont="1" applyFill="1" applyBorder="1" applyAlignment="1">
      <alignment horizontal="center" vertical="top" wrapText="1"/>
    </xf>
    <xf numFmtId="49" fontId="28" fillId="3" borderId="3" xfId="0" applyNumberFormat="1" applyFont="1" applyFill="1" applyBorder="1" applyAlignment="1">
      <alignment horizontal="center" vertical="top" wrapText="1"/>
    </xf>
    <xf numFmtId="49" fontId="28" fillId="3" borderId="6" xfId="0" applyNumberFormat="1" applyFont="1" applyFill="1" applyBorder="1" applyAlignment="1">
      <alignment horizontal="center" vertical="top" wrapText="1"/>
    </xf>
    <xf numFmtId="0" fontId="28" fillId="3" borderId="1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7" fillId="3" borderId="0" xfId="0" applyFont="1" applyFill="1" applyBorder="1" applyAlignment="1">
      <alignment horizontal="left"/>
    </xf>
    <xf numFmtId="0" fontId="0" fillId="3" borderId="0" xfId="0" applyFill="1" applyBorder="1" applyAlignment="1">
      <alignment horizontal="left" vertical="top"/>
    </xf>
    <xf numFmtId="0" fontId="0" fillId="3" borderId="8" xfId="0" applyFill="1" applyBorder="1" applyAlignment="1">
      <alignment horizontal="center" vertical="center"/>
    </xf>
    <xf numFmtId="49" fontId="15" fillId="3" borderId="4" xfId="0" applyNumberFormat="1" applyFont="1" applyFill="1" applyBorder="1" applyAlignment="1">
      <alignment horizontal="center" vertical="center" wrapText="1"/>
    </xf>
    <xf numFmtId="0" fontId="23" fillId="3" borderId="0" xfId="0" applyFont="1" applyFill="1" applyBorder="1" applyAlignment="1">
      <alignment horizontal="center"/>
    </xf>
    <xf numFmtId="0" fontId="17" fillId="3" borderId="3" xfId="1" applyFont="1" applyFill="1" applyBorder="1" applyAlignment="1">
      <alignment horizontal="center" vertical="top"/>
    </xf>
    <xf numFmtId="0" fontId="17" fillId="3" borderId="7" xfId="1" applyFont="1" applyFill="1" applyBorder="1" applyAlignment="1">
      <alignment horizontal="center" vertical="top"/>
    </xf>
    <xf numFmtId="0" fontId="17" fillId="3" borderId="6" xfId="1" applyFont="1" applyFill="1" applyBorder="1" applyAlignment="1">
      <alignment horizontal="center" vertical="top"/>
    </xf>
    <xf numFmtId="0" fontId="12" fillId="3" borderId="0" xfId="1" applyFont="1" applyFill="1" applyBorder="1" applyAlignment="1">
      <alignment horizontal="center" vertical="center"/>
    </xf>
    <xf numFmtId="0" fontId="19" fillId="3" borderId="0" xfId="0" applyFont="1" applyFill="1" applyBorder="1" applyAlignment="1">
      <alignment horizontal="center" vertical="top" wrapText="1"/>
    </xf>
    <xf numFmtId="0" fontId="15" fillId="3" borderId="4" xfId="1" applyFont="1" applyFill="1" applyBorder="1" applyAlignment="1">
      <alignment horizontal="center" vertical="center" wrapText="1"/>
    </xf>
    <xf numFmtId="49" fontId="15" fillId="3" borderId="4" xfId="1" applyNumberFormat="1" applyFont="1" applyFill="1" applyBorder="1" applyAlignment="1">
      <alignment horizontal="center" vertical="center" wrapText="1"/>
    </xf>
    <xf numFmtId="0" fontId="15" fillId="3" borderId="4"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7"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0" xfId="1" applyFont="1" applyFill="1" applyAlignment="1">
      <alignment horizontal="left" vertical="top" wrapText="1"/>
    </xf>
    <xf numFmtId="0" fontId="22" fillId="3" borderId="0" xfId="1" applyFont="1" applyFill="1" applyBorder="1" applyAlignment="1">
      <alignment horizontal="left" vertical="center" wrapText="1"/>
    </xf>
    <xf numFmtId="0" fontId="22" fillId="3" borderId="0" xfId="1" applyFont="1" applyFill="1" applyBorder="1" applyAlignment="1">
      <alignment horizontal="left" vertical="center"/>
    </xf>
    <xf numFmtId="0" fontId="33" fillId="3" borderId="0" xfId="1" applyFont="1" applyFill="1" applyBorder="1" applyAlignment="1">
      <alignment horizontal="center" vertical="center" wrapText="1"/>
    </xf>
    <xf numFmtId="0" fontId="19" fillId="3" borderId="4" xfId="1" applyFont="1" applyFill="1" applyBorder="1" applyAlignment="1">
      <alignment horizontal="center" vertical="center" wrapText="1"/>
    </xf>
    <xf numFmtId="49" fontId="19" fillId="3" borderId="4" xfId="1" applyNumberFormat="1" applyFont="1" applyFill="1" applyBorder="1" applyAlignment="1">
      <alignment horizontal="center" vertical="center" wrapText="1"/>
    </xf>
    <xf numFmtId="0" fontId="19" fillId="3" borderId="4" xfId="1" applyFont="1" applyFill="1" applyBorder="1" applyAlignment="1">
      <alignment horizontal="center" vertical="center"/>
    </xf>
    <xf numFmtId="0" fontId="28" fillId="3" borderId="4" xfId="1" applyFont="1" applyFill="1" applyBorder="1" applyAlignment="1">
      <alignment horizontal="center" vertical="center"/>
    </xf>
    <xf numFmtId="0" fontId="20" fillId="3" borderId="0" xfId="1" applyFont="1" applyFill="1" applyAlignment="1">
      <alignment horizontal="left" vertical="top" wrapText="1"/>
    </xf>
    <xf numFmtId="0" fontId="20" fillId="3" borderId="0" xfId="1" applyFont="1" applyFill="1" applyBorder="1" applyAlignment="1">
      <alignment horizontal="left" vertical="top" wrapText="1"/>
    </xf>
    <xf numFmtId="0" fontId="20" fillId="3" borderId="0" xfId="1" applyFont="1" applyFill="1" applyBorder="1" applyAlignment="1">
      <alignment horizontal="left"/>
    </xf>
    <xf numFmtId="0" fontId="23" fillId="3" borderId="0" xfId="1" applyFont="1" applyFill="1" applyBorder="1" applyAlignment="1">
      <alignment horizontal="left" wrapText="1"/>
    </xf>
    <xf numFmtId="0" fontId="28" fillId="3" borderId="3" xfId="1" applyFont="1" applyFill="1" applyBorder="1" applyAlignment="1">
      <alignment horizontal="center" vertical="center" wrapText="1"/>
    </xf>
    <xf numFmtId="0" fontId="28" fillId="3" borderId="6" xfId="1" applyFont="1" applyFill="1" applyBorder="1" applyAlignment="1">
      <alignment horizontal="center" vertical="center" wrapText="1"/>
    </xf>
    <xf numFmtId="49" fontId="28" fillId="3" borderId="6" xfId="1" applyNumberFormat="1" applyFont="1" applyFill="1" applyBorder="1" applyAlignment="1">
      <alignment horizontal="center" vertical="center" wrapText="1"/>
    </xf>
    <xf numFmtId="0" fontId="28" fillId="3" borderId="9" xfId="1" applyFont="1" applyFill="1" applyBorder="1" applyAlignment="1">
      <alignment horizontal="center" vertical="center"/>
    </xf>
    <xf numFmtId="0" fontId="28" fillId="3" borderId="4" xfId="0" applyFont="1" applyFill="1" applyBorder="1" applyAlignment="1">
      <alignment horizontal="center" vertical="center"/>
    </xf>
    <xf numFmtId="0" fontId="20" fillId="3" borderId="4" xfId="0" applyFont="1" applyFill="1" applyBorder="1" applyAlignment="1">
      <alignment horizontal="center" vertical="top" wrapText="1"/>
    </xf>
    <xf numFmtId="0" fontId="20" fillId="3" borderId="13" xfId="0" applyFont="1" applyFill="1" applyBorder="1" applyAlignment="1">
      <alignment horizontal="center" vertical="top" wrapText="1"/>
    </xf>
    <xf numFmtId="0" fontId="20" fillId="3" borderId="7" xfId="0" applyFont="1" applyFill="1" applyBorder="1" applyAlignment="1">
      <alignment horizontal="center" vertical="top" wrapText="1"/>
    </xf>
    <xf numFmtId="0" fontId="20" fillId="3" borderId="6" xfId="0" applyFont="1" applyFill="1" applyBorder="1" applyAlignment="1">
      <alignment horizontal="center" vertical="top" wrapText="1"/>
    </xf>
    <xf numFmtId="0" fontId="20" fillId="3" borderId="3" xfId="0" applyFont="1" applyFill="1" applyBorder="1" applyAlignment="1">
      <alignment horizontal="center" vertical="top" wrapText="1"/>
    </xf>
    <xf numFmtId="0" fontId="28" fillId="3" borderId="10" xfId="0" applyFont="1" applyFill="1" applyBorder="1" applyAlignment="1">
      <alignment horizontal="center" vertical="top" wrapText="1"/>
    </xf>
    <xf numFmtId="49" fontId="19" fillId="3" borderId="3"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0" fontId="28" fillId="3" borderId="3" xfId="0" applyFont="1" applyFill="1" applyBorder="1" applyAlignment="1">
      <alignment horizontal="center" vertical="top" wrapText="1"/>
    </xf>
    <xf numFmtId="0" fontId="28" fillId="3" borderId="6" xfId="0" applyFont="1" applyFill="1" applyBorder="1" applyAlignment="1">
      <alignment horizontal="center" vertical="top" wrapText="1"/>
    </xf>
    <xf numFmtId="0" fontId="12"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0" fontId="21" fillId="3" borderId="4" xfId="0" applyFont="1" applyFill="1" applyBorder="1" applyAlignment="1">
      <alignment horizontal="center" vertical="center"/>
    </xf>
    <xf numFmtId="0" fontId="20" fillId="3" borderId="0" xfId="1" applyFont="1" applyFill="1" applyBorder="1" applyAlignment="1">
      <alignment wrapText="1"/>
    </xf>
    <xf numFmtId="0" fontId="21" fillId="3" borderId="10"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9" xfId="0" applyFont="1" applyFill="1" applyBorder="1" applyAlignment="1">
      <alignment horizontal="center" vertical="center"/>
    </xf>
    <xf numFmtId="49" fontId="28" fillId="3" borderId="3"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0" fontId="20" fillId="3" borderId="0" xfId="1" applyFont="1" applyFill="1" applyAlignment="1">
      <alignment horizontal="left" vertical="center" wrapText="1"/>
    </xf>
    <xf numFmtId="0" fontId="20" fillId="3" borderId="0" xfId="1" applyFont="1" applyFill="1" applyAlignment="1">
      <alignment horizontal="left" vertical="center"/>
    </xf>
    <xf numFmtId="49" fontId="28" fillId="3" borderId="4" xfId="1" applyNumberFormat="1" applyFont="1" applyFill="1" applyBorder="1" applyAlignment="1">
      <alignment horizontal="center" vertical="center" wrapText="1"/>
    </xf>
    <xf numFmtId="0" fontId="28" fillId="3" borderId="3" xfId="1" applyFont="1" applyFill="1" applyBorder="1" applyAlignment="1">
      <alignment horizontal="center" vertical="center"/>
    </xf>
    <xf numFmtId="0" fontId="28" fillId="3" borderId="6" xfId="1" applyFont="1" applyFill="1" applyBorder="1" applyAlignment="1">
      <alignment horizontal="center" vertical="center"/>
    </xf>
    <xf numFmtId="0" fontId="19" fillId="3" borderId="10"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3" fillId="3" borderId="0" xfId="1" applyFont="1" applyFill="1" applyBorder="1" applyAlignment="1">
      <alignment horizontal="center"/>
    </xf>
    <xf numFmtId="0" fontId="95" fillId="3" borderId="0" xfId="1" applyFont="1" applyFill="1" applyBorder="1" applyAlignment="1">
      <alignment horizontal="left" vertical="top"/>
    </xf>
    <xf numFmtId="0" fontId="73" fillId="3" borderId="3" xfId="1" applyFont="1" applyFill="1" applyBorder="1" applyAlignment="1">
      <alignment horizontal="center" vertical="center"/>
    </xf>
    <xf numFmtId="0" fontId="73" fillId="3" borderId="7" xfId="1" applyFont="1" applyFill="1" applyBorder="1" applyAlignment="1">
      <alignment horizontal="center" vertical="center"/>
    </xf>
    <xf numFmtId="0" fontId="73" fillId="3" borderId="6" xfId="1" applyFont="1" applyFill="1" applyBorder="1" applyAlignment="1">
      <alignment horizontal="center" vertical="center"/>
    </xf>
    <xf numFmtId="49" fontId="19" fillId="3" borderId="3" xfId="1" applyNumberFormat="1" applyFont="1" applyFill="1" applyBorder="1" applyAlignment="1">
      <alignment horizontal="center" vertical="center" wrapText="1"/>
    </xf>
    <xf numFmtId="49" fontId="19" fillId="3" borderId="6" xfId="1" applyNumberFormat="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13" fillId="3" borderId="0" xfId="0" applyFont="1" applyFill="1" applyBorder="1" applyAlignment="1">
      <alignment horizontal="left"/>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0" fillId="3" borderId="6" xfId="0" applyFill="1" applyBorder="1" applyAlignment="1">
      <alignment vertical="center"/>
    </xf>
    <xf numFmtId="0" fontId="17" fillId="3" borderId="0" xfId="1" applyFont="1" applyFill="1" applyBorder="1" applyAlignment="1">
      <alignment horizontal="left" vertical="center" wrapText="1"/>
    </xf>
    <xf numFmtId="0" fontId="73" fillId="3" borderId="0" xfId="0" applyFont="1" applyFill="1" applyBorder="1" applyAlignment="1">
      <alignment horizontal="left" vertical="top"/>
    </xf>
    <xf numFmtId="0" fontId="17" fillId="3" borderId="0" xfId="1" applyFont="1" applyFill="1" applyBorder="1" applyAlignment="1">
      <alignment horizontal="left" vertical="center"/>
    </xf>
    <xf numFmtId="0" fontId="33" fillId="3" borderId="0" xfId="3" applyFont="1" applyFill="1" applyBorder="1" applyAlignment="1">
      <alignment horizontal="center" vertical="center" wrapText="1"/>
    </xf>
    <xf numFmtId="0" fontId="28" fillId="3" borderId="10" xfId="3" applyFont="1" applyFill="1" applyBorder="1" applyAlignment="1">
      <alignment horizontal="left" vertical="center" wrapText="1"/>
    </xf>
    <xf numFmtId="0" fontId="28" fillId="3" borderId="12" xfId="3" applyFont="1" applyFill="1" applyBorder="1" applyAlignment="1">
      <alignment horizontal="left" vertical="center" wrapText="1"/>
    </xf>
    <xf numFmtId="0" fontId="28" fillId="3" borderId="9" xfId="3" applyFont="1" applyFill="1" applyBorder="1" applyAlignment="1">
      <alignment horizontal="left" vertical="center" wrapText="1"/>
    </xf>
    <xf numFmtId="0" fontId="20" fillId="3" borderId="0" xfId="1" applyFont="1" applyFill="1" applyBorder="1" applyAlignment="1">
      <alignment horizontal="left" vertical="center"/>
    </xf>
    <xf numFmtId="0" fontId="22" fillId="3" borderId="3"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0" fillId="3" borderId="0" xfId="1" applyFont="1" applyFill="1" applyBorder="1" applyAlignment="1">
      <alignment horizontal="left" vertical="top"/>
    </xf>
    <xf numFmtId="0" fontId="20" fillId="3" borderId="0" xfId="1" applyFont="1" applyFill="1" applyBorder="1" applyAlignment="1">
      <alignment horizontal="left" vertical="center" wrapText="1"/>
    </xf>
    <xf numFmtId="0" fontId="23" fillId="3" borderId="0" xfId="1" applyFont="1" applyFill="1" applyBorder="1" applyAlignment="1">
      <alignment horizontal="center" vertical="center"/>
    </xf>
    <xf numFmtId="0" fontId="23" fillId="3" borderId="0" xfId="1" applyFont="1" applyFill="1" applyBorder="1" applyAlignment="1">
      <alignment horizontal="center"/>
    </xf>
    <xf numFmtId="0" fontId="19" fillId="3" borderId="9" xfId="1" applyFont="1" applyFill="1" applyBorder="1" applyAlignment="1">
      <alignment horizontal="center" vertical="center"/>
    </xf>
    <xf numFmtId="0" fontId="17" fillId="3" borderId="2" xfId="1" applyFont="1" applyFill="1" applyBorder="1" applyAlignment="1">
      <alignment horizontal="left" vertical="top" wrapText="1"/>
    </xf>
    <xf numFmtId="0" fontId="17" fillId="0" borderId="0" xfId="1" applyFont="1" applyFill="1" applyAlignment="1">
      <alignment horizontal="left" vertical="top" wrapText="1"/>
    </xf>
    <xf numFmtId="0" fontId="20" fillId="0" borderId="0" xfId="1" applyFont="1" applyFill="1" applyBorder="1" applyAlignment="1">
      <alignment horizontal="left" vertical="center" wrapText="1"/>
    </xf>
    <xf numFmtId="0" fontId="17" fillId="0" borderId="10"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20" fillId="3" borderId="3"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13" fillId="3" borderId="0" xfId="1" applyFont="1" applyFill="1" applyBorder="1" applyAlignment="1">
      <alignment horizontal="left" vertical="center" wrapText="1"/>
    </xf>
    <xf numFmtId="0" fontId="14" fillId="3" borderId="0" xfId="1" applyFont="1" applyFill="1" applyBorder="1" applyAlignment="1">
      <alignment horizontal="center" wrapText="1"/>
    </xf>
    <xf numFmtId="0" fontId="20" fillId="3" borderId="4" xfId="1" applyFont="1" applyFill="1" applyBorder="1" applyAlignment="1">
      <alignment horizontal="center" vertical="center" wrapText="1"/>
    </xf>
    <xf numFmtId="0" fontId="12" fillId="3" borderId="0" xfId="1" applyFont="1" applyFill="1" applyBorder="1" applyAlignment="1">
      <alignment horizontal="center" vertical="top" wrapText="1"/>
    </xf>
    <xf numFmtId="0" fontId="86" fillId="3" borderId="0" xfId="1" applyFont="1" applyFill="1" applyBorder="1" applyAlignment="1">
      <alignment horizontal="center" vertical="center"/>
    </xf>
    <xf numFmtId="0" fontId="14" fillId="3" borderId="0" xfId="1" applyFont="1" applyFill="1" applyBorder="1" applyAlignment="1">
      <alignment horizontal="center" vertical="top" wrapText="1"/>
    </xf>
    <xf numFmtId="0" fontId="20" fillId="3" borderId="0" xfId="17" applyFont="1" applyFill="1" applyBorder="1" applyAlignment="1">
      <alignment horizontal="left" vertical="top" wrapText="1"/>
    </xf>
    <xf numFmtId="0" fontId="20" fillId="3" borderId="0" xfId="17" applyFont="1" applyFill="1" applyBorder="1" applyAlignment="1">
      <alignment horizontal="left" vertical="top"/>
    </xf>
    <xf numFmtId="0" fontId="13" fillId="3" borderId="0" xfId="17" applyFont="1" applyFill="1" applyBorder="1" applyAlignment="1">
      <alignment horizontal="center"/>
    </xf>
    <xf numFmtId="0" fontId="23" fillId="3" borderId="0" xfId="17" applyFont="1" applyFill="1" applyBorder="1" applyAlignment="1">
      <alignment horizontal="center" vertical="center" wrapText="1"/>
    </xf>
    <xf numFmtId="0" fontId="28" fillId="3" borderId="3" xfId="17" applyFont="1" applyFill="1" applyBorder="1" applyAlignment="1">
      <alignment horizontal="center" vertical="center"/>
    </xf>
    <xf numFmtId="0" fontId="28" fillId="3" borderId="6" xfId="17" applyFont="1" applyFill="1" applyBorder="1" applyAlignment="1">
      <alignment horizontal="center" vertical="center"/>
    </xf>
    <xf numFmtId="0" fontId="28" fillId="3" borderId="3" xfId="17" applyFont="1" applyFill="1" applyBorder="1" applyAlignment="1">
      <alignment horizontal="center" vertical="center" wrapText="1"/>
    </xf>
    <xf numFmtId="0" fontId="28" fillId="3" borderId="6" xfId="17" applyFont="1" applyFill="1" applyBorder="1" applyAlignment="1">
      <alignment horizontal="center" vertical="center" wrapText="1"/>
    </xf>
    <xf numFmtId="0" fontId="28" fillId="3" borderId="3" xfId="17" applyNumberFormat="1" applyFont="1" applyFill="1" applyBorder="1" applyAlignment="1">
      <alignment horizontal="center" vertical="center" wrapText="1"/>
    </xf>
    <xf numFmtId="0" fontId="28" fillId="3" borderId="6" xfId="17" applyNumberFormat="1" applyFont="1" applyFill="1" applyBorder="1" applyAlignment="1">
      <alignment horizontal="center" vertical="center" wrapText="1"/>
    </xf>
    <xf numFmtId="0" fontId="20" fillId="3" borderId="3" xfId="1" applyFont="1" applyFill="1" applyBorder="1" applyAlignment="1">
      <alignment horizontal="center" vertical="top"/>
    </xf>
    <xf numFmtId="0" fontId="20" fillId="3" borderId="7" xfId="1" applyFont="1" applyFill="1" applyBorder="1" applyAlignment="1">
      <alignment horizontal="center" vertical="top"/>
    </xf>
    <xf numFmtId="0" fontId="20" fillId="3" borderId="6" xfId="1" applyFont="1" applyFill="1" applyBorder="1" applyAlignment="1">
      <alignment horizontal="center" vertical="top"/>
    </xf>
    <xf numFmtId="0" fontId="20" fillId="3" borderId="4" xfId="1" applyFont="1" applyFill="1" applyBorder="1" applyAlignment="1">
      <alignment horizontal="left" vertical="top"/>
    </xf>
    <xf numFmtId="0" fontId="28" fillId="3" borderId="4" xfId="1" applyFont="1" applyFill="1" applyBorder="1" applyAlignment="1">
      <alignment horizontal="center" vertical="top" wrapText="1"/>
    </xf>
    <xf numFmtId="49" fontId="28" fillId="3" borderId="3" xfId="1" applyNumberFormat="1" applyFont="1" applyFill="1" applyBorder="1" applyAlignment="1">
      <alignment horizontal="center" vertical="top" wrapText="1"/>
    </xf>
    <xf numFmtId="49" fontId="28" fillId="3" borderId="6" xfId="1" applyNumberFormat="1" applyFont="1" applyFill="1" applyBorder="1" applyAlignment="1">
      <alignment horizontal="center" vertical="top" wrapText="1"/>
    </xf>
    <xf numFmtId="0" fontId="28" fillId="3" borderId="10" xfId="1" applyFont="1" applyFill="1" applyBorder="1" applyAlignment="1">
      <alignment horizontal="center" vertical="top" wrapText="1"/>
    </xf>
    <xf numFmtId="0" fontId="20" fillId="3" borderId="11" xfId="1" applyFont="1" applyFill="1" applyBorder="1" applyAlignment="1">
      <alignment horizontal="left" vertical="center" wrapText="1"/>
    </xf>
    <xf numFmtId="0" fontId="12" fillId="3" borderId="0" xfId="1" applyFont="1" applyFill="1" applyBorder="1" applyAlignment="1">
      <alignment horizontal="left"/>
    </xf>
    <xf numFmtId="0" fontId="14" fillId="3" borderId="0" xfId="1" applyFont="1" applyFill="1" applyBorder="1" applyAlignment="1">
      <alignment horizontal="center" vertical="center" wrapText="1"/>
    </xf>
    <xf numFmtId="0" fontId="17" fillId="3" borderId="15" xfId="1" applyFont="1" applyFill="1" applyBorder="1" applyAlignment="1">
      <alignment horizontal="center" vertical="top" wrapText="1"/>
    </xf>
    <xf numFmtId="0" fontId="17" fillId="3" borderId="2" xfId="1" applyFont="1" applyFill="1" applyBorder="1" applyAlignment="1">
      <alignment horizontal="center" vertical="top" wrapText="1"/>
    </xf>
    <xf numFmtId="0" fontId="20" fillId="3" borderId="3" xfId="10" applyFont="1" applyFill="1" applyBorder="1" applyAlignment="1">
      <alignment horizontal="center" vertical="center"/>
    </xf>
    <xf numFmtId="0" fontId="20" fillId="3" borderId="7" xfId="10" applyFont="1" applyFill="1" applyBorder="1" applyAlignment="1">
      <alignment horizontal="center" vertical="center"/>
    </xf>
    <xf numFmtId="0" fontId="20" fillId="3" borderId="6" xfId="10" applyFont="1" applyFill="1" applyBorder="1" applyAlignment="1">
      <alignment horizontal="center" vertical="center"/>
    </xf>
    <xf numFmtId="0" fontId="20" fillId="3" borderId="4" xfId="10" applyFont="1" applyFill="1" applyBorder="1" applyAlignment="1">
      <alignment horizontal="center" vertical="center"/>
    </xf>
    <xf numFmtId="0" fontId="12" fillId="3" borderId="0" xfId="10" applyFont="1" applyFill="1" applyBorder="1" applyAlignment="1">
      <alignment horizontal="center" vertical="center"/>
    </xf>
    <xf numFmtId="0" fontId="23" fillId="3" borderId="0" xfId="10" applyFont="1" applyFill="1" applyBorder="1" applyAlignment="1">
      <alignment horizontal="center" vertical="center" wrapText="1"/>
    </xf>
    <xf numFmtId="0" fontId="28" fillId="3" borderId="3" xfId="10" applyFont="1" applyFill="1" applyBorder="1" applyAlignment="1">
      <alignment horizontal="center" vertical="center" wrapText="1"/>
    </xf>
    <xf numFmtId="0" fontId="28" fillId="3" borderId="6" xfId="10" applyFont="1" applyFill="1" applyBorder="1" applyAlignment="1">
      <alignment horizontal="center" vertical="center" wrapText="1"/>
    </xf>
    <xf numFmtId="49" fontId="28" fillId="3" borderId="3" xfId="10" applyNumberFormat="1" applyFont="1" applyFill="1" applyBorder="1" applyAlignment="1">
      <alignment horizontal="center" vertical="center" wrapText="1"/>
    </xf>
    <xf numFmtId="49" fontId="28" fillId="3" borderId="6" xfId="10" applyNumberFormat="1" applyFont="1" applyFill="1" applyBorder="1" applyAlignment="1">
      <alignment horizontal="center" vertical="center" wrapText="1"/>
    </xf>
    <xf numFmtId="0" fontId="28" fillId="3" borderId="3" xfId="10" applyFont="1" applyFill="1" applyBorder="1" applyAlignment="1">
      <alignment horizontal="center" vertical="center"/>
    </xf>
    <xf numFmtId="0" fontId="28" fillId="3" borderId="6" xfId="10" applyFont="1" applyFill="1" applyBorder="1" applyAlignment="1">
      <alignment horizontal="center" vertical="center"/>
    </xf>
    <xf numFmtId="0" fontId="15" fillId="3" borderId="10" xfId="10" applyFont="1" applyFill="1" applyBorder="1" applyAlignment="1">
      <alignment horizontal="center" vertical="center"/>
    </xf>
    <xf numFmtId="0" fontId="15" fillId="3" borderId="9" xfId="10" applyFont="1" applyFill="1" applyBorder="1" applyAlignment="1">
      <alignment horizontal="center" vertical="center"/>
    </xf>
    <xf numFmtId="0" fontId="23" fillId="3" borderId="0" xfId="0" applyFont="1" applyFill="1" applyBorder="1" applyAlignment="1">
      <alignment horizontal="center" vertical="top" wrapText="1"/>
    </xf>
    <xf numFmtId="0" fontId="23" fillId="3" borderId="1" xfId="1" applyFont="1" applyFill="1" applyBorder="1" applyAlignment="1">
      <alignment horizontal="center" vertical="center" wrapText="1"/>
    </xf>
    <xf numFmtId="0" fontId="15" fillId="0" borderId="0" xfId="0" applyFont="1" applyBorder="1" applyAlignment="1">
      <alignment horizontal="left" vertical="center" wrapText="1"/>
    </xf>
  </cellXfs>
  <cellStyles count="28">
    <cellStyle name="Comma 2" xfId="8"/>
    <cellStyle name="Normal" xfId="0" builtinId="0"/>
    <cellStyle name="Normal 10" xfId="12"/>
    <cellStyle name="Normal 10 4" xfId="14"/>
    <cellStyle name="Normal 11" xfId="24"/>
    <cellStyle name="Normal 2" xfId="1"/>
    <cellStyle name="Normal 2 2" xfId="10"/>
    <cellStyle name="Normal 2 2 2 3" xfId="2"/>
    <cellStyle name="Normal 2 2 3 3" xfId="4"/>
    <cellStyle name="Normal 2 3" xfId="6"/>
    <cellStyle name="Normal 2 4" xfId="27"/>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2 3" xfId="26"/>
    <cellStyle name="Normal 5 3" xfId="18"/>
    <cellStyle name="Normal 6" xfId="13"/>
    <cellStyle name="Normal 7" xfId="7"/>
    <cellStyle name="Normal 8" xfId="21"/>
    <cellStyle name="Normal 8 2" xfId="23"/>
    <cellStyle name="Normal 9" xfId="22"/>
    <cellStyle name="Normal 9 2" xfId="25"/>
  </cellStyles>
  <dxfs count="68">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font>
    </dxf>
  </dxfs>
  <tableStyles count="0" defaultTableStyle="TableStyleMedium2" defaultPivotStyle="PivotStyleLight16"/>
  <colors>
    <mruColors>
      <color rgb="FFFFFF0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46</xdr:row>
      <xdr:rowOff>76200</xdr:rowOff>
    </xdr:from>
    <xdr:to>
      <xdr:col>13</xdr:col>
      <xdr:colOff>123825</xdr:colOff>
      <xdr:row>46</xdr:row>
      <xdr:rowOff>76200</xdr:rowOff>
    </xdr:to>
    <xdr:sp macro="" textlink="">
      <xdr:nvSpPr>
        <xdr:cNvPr id="2" name="Text Box 1"/>
        <xdr:cNvSpPr txBox="1">
          <a:spLocks noChangeArrowheads="1"/>
        </xdr:cNvSpPr>
      </xdr:nvSpPr>
      <xdr:spPr bwMode="auto">
        <a:xfrm>
          <a:off x="15268575" y="1215390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47</xdr:row>
      <xdr:rowOff>76200</xdr:rowOff>
    </xdr:from>
    <xdr:to>
      <xdr:col>13</xdr:col>
      <xdr:colOff>123825</xdr:colOff>
      <xdr:row>47</xdr:row>
      <xdr:rowOff>76200</xdr:rowOff>
    </xdr:to>
    <xdr:sp macro="" textlink="">
      <xdr:nvSpPr>
        <xdr:cNvPr id="3" name="Text Box 1"/>
        <xdr:cNvSpPr txBox="1">
          <a:spLocks noChangeArrowheads="1"/>
        </xdr:cNvSpPr>
      </xdr:nvSpPr>
      <xdr:spPr bwMode="auto">
        <a:xfrm>
          <a:off x="15611475" y="1242060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31401</xdr:colOff>
      <xdr:row>43</xdr:row>
      <xdr:rowOff>31401</xdr:rowOff>
    </xdr:from>
    <xdr:to>
      <xdr:col>7</xdr:col>
      <xdr:colOff>1114424</xdr:colOff>
      <xdr:row>43</xdr:row>
      <xdr:rowOff>333375</xdr:rowOff>
    </xdr:to>
    <xdr:sp macro="" textlink="">
      <xdr:nvSpPr>
        <xdr:cNvPr id="3" name="TextBox 2"/>
        <xdr:cNvSpPr txBox="1"/>
      </xdr:nvSpPr>
      <xdr:spPr>
        <a:xfrm>
          <a:off x="8822976" y="14614176"/>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twoCellAnchor>
    <xdr:from>
      <xdr:col>6</xdr:col>
      <xdr:colOff>104775</xdr:colOff>
      <xdr:row>44</xdr:row>
      <xdr:rowOff>9525</xdr:rowOff>
    </xdr:from>
    <xdr:to>
      <xdr:col>6</xdr:col>
      <xdr:colOff>918146</xdr:colOff>
      <xdr:row>44</xdr:row>
      <xdr:rowOff>457202</xdr:rowOff>
    </xdr:to>
    <xdr:sp macro="" textlink="">
      <xdr:nvSpPr>
        <xdr:cNvPr id="5" name="TextBox 4"/>
        <xdr:cNvSpPr txBox="1"/>
      </xdr:nvSpPr>
      <xdr:spPr>
        <a:xfrm>
          <a:off x="6829425" y="13935075"/>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31401</xdr:colOff>
      <xdr:row>42</xdr:row>
      <xdr:rowOff>31401</xdr:rowOff>
    </xdr:from>
    <xdr:to>
      <xdr:col>6</xdr:col>
      <xdr:colOff>1114424</xdr:colOff>
      <xdr:row>42</xdr:row>
      <xdr:rowOff>333375</xdr:rowOff>
    </xdr:to>
    <xdr:sp macro="" textlink="">
      <xdr:nvSpPr>
        <xdr:cNvPr id="9" name="TextBox 8"/>
        <xdr:cNvSpPr txBox="1"/>
      </xdr:nvSpPr>
      <xdr:spPr>
        <a:xfrm>
          <a:off x="8822976" y="13861701"/>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twoCellAnchor>
    <xdr:from>
      <xdr:col>6</xdr:col>
      <xdr:colOff>31401</xdr:colOff>
      <xdr:row>42</xdr:row>
      <xdr:rowOff>31401</xdr:rowOff>
    </xdr:from>
    <xdr:to>
      <xdr:col>6</xdr:col>
      <xdr:colOff>1114424</xdr:colOff>
      <xdr:row>42</xdr:row>
      <xdr:rowOff>333375</xdr:rowOff>
    </xdr:to>
    <xdr:sp macro="" textlink="">
      <xdr:nvSpPr>
        <xdr:cNvPr id="10" name="TextBox 9"/>
        <xdr:cNvSpPr txBox="1"/>
      </xdr:nvSpPr>
      <xdr:spPr>
        <a:xfrm>
          <a:off x="8822976" y="14080776"/>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39</xdr:row>
      <xdr:rowOff>28575</xdr:rowOff>
    </xdr:from>
    <xdr:to>
      <xdr:col>7</xdr:col>
      <xdr:colOff>819150</xdr:colOff>
      <xdr:row>39</xdr:row>
      <xdr:rowOff>361950</xdr:rowOff>
    </xdr:to>
    <xdr:sp macro="" textlink="">
      <xdr:nvSpPr>
        <xdr:cNvPr id="2" name="TextBox 1"/>
        <xdr:cNvSpPr txBox="1"/>
      </xdr:nvSpPr>
      <xdr:spPr>
        <a:xfrm>
          <a:off x="8001000" y="10353675"/>
          <a:ext cx="16287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00">
              <a:latin typeface="Arial" panose="020B0604020202020204" pitchFamily="34" charset="0"/>
              <a:cs typeface="Arial" panose="020B0604020202020204" pitchFamily="34" charset="0"/>
            </a:rPr>
            <a:t>Fill appropriate charges</a:t>
          </a:r>
          <a:endParaRPr lang="en-IN" sz="14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23930154\Desktop\SoR%20Schedules%20upload%20as%20on%2031.01.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 RATE"/>
      <sheetName val="A-1"/>
      <sheetName val="A-2 (A)"/>
      <sheetName val="A-2 (B)"/>
      <sheetName val="A-3"/>
      <sheetName val="A-3 (A)"/>
      <sheetName val="A-3 (B)"/>
      <sheetName val="A-4"/>
      <sheetName val="A-5"/>
      <sheetName val="A-6"/>
      <sheetName val="A-7"/>
      <sheetName val="A-8"/>
      <sheetName val="A-9"/>
      <sheetName val="A-10"/>
      <sheetName val="A-11"/>
      <sheetName val="B-1"/>
      <sheetName val="B-2"/>
      <sheetName val="B-3"/>
      <sheetName val="B-4"/>
      <sheetName val="B-5"/>
      <sheetName val="B-6"/>
      <sheetName val="B-8"/>
      <sheetName val="B-9"/>
      <sheetName val="C-1"/>
      <sheetName val="C-2"/>
      <sheetName val="C-3"/>
      <sheetName val="C-3 (A)"/>
      <sheetName val="C-3 (B)"/>
      <sheetName val="C-3 (C)"/>
      <sheetName val="C-3 (D)"/>
      <sheetName val="C-3 (E)"/>
      <sheetName val="C-4"/>
      <sheetName val="C-5"/>
      <sheetName val="C-6"/>
      <sheetName val="C-7(A-1)"/>
      <sheetName val="C-7(A-2)"/>
      <sheetName val="C-7(B-1)"/>
      <sheetName val="C-7(B-2)"/>
      <sheetName val="C-8"/>
      <sheetName val="C-9"/>
      <sheetName val="C-9 (A)"/>
      <sheetName val="C-10"/>
      <sheetName val="C-11"/>
      <sheetName val="C-12"/>
      <sheetName val="C-13"/>
      <sheetName val="C-14"/>
      <sheetName val="C-15"/>
      <sheetName val="C-16"/>
      <sheetName val="C-17"/>
      <sheetName val="C-19"/>
      <sheetName val="C-21"/>
      <sheetName val="C-22"/>
      <sheetName val="D-1"/>
      <sheetName val="D-2"/>
      <sheetName val="D-3"/>
      <sheetName val="D-4"/>
      <sheetName val="D-6 (1)"/>
      <sheetName val="D-6 (2)"/>
      <sheetName val="D-6 (3)"/>
      <sheetName val="D-6 (4)"/>
      <sheetName val="D-6 (B)"/>
      <sheetName val="D-14"/>
      <sheetName val="E-1"/>
      <sheetName val="E-2"/>
      <sheetName val="E-3"/>
      <sheetName val="E-4"/>
      <sheetName val="E-5"/>
      <sheetName val="E-6"/>
    </sheetNames>
    <sheetDataSet>
      <sheetData sheetId="0">
        <row r="1">
          <cell r="B1" t="str">
            <v>RATE OF STOCK MATERIALS IN SoR OF 2023-24</v>
          </cell>
        </row>
        <row r="2">
          <cell r="A2" t="str">
            <v>RATE OF ALL MATERIALS ARE INCLUSIVE OF G.S.T. UNLESS MENTIONED SPECIFICALLY IN REMARKS COLUMN</v>
          </cell>
        </row>
        <row r="3">
          <cell r="A3" t="str">
            <v xml:space="preserve">Material Code </v>
          </cell>
          <cell r="B3" t="str">
            <v>Description</v>
          </cell>
          <cell r="C3" t="str">
            <v>Unit</v>
          </cell>
          <cell r="D3" t="str">
            <v>Unit rate for 2023-24</v>
          </cell>
        </row>
        <row r="4">
          <cell r="A4">
            <v>7130200201</v>
          </cell>
          <cell r="B4" t="str">
            <v>1:1.5:3 Ratio</v>
          </cell>
          <cell r="C4" t="str">
            <v>Cmt</v>
          </cell>
          <cell r="D4">
            <v>4073</v>
          </cell>
        </row>
        <row r="5">
          <cell r="A5">
            <v>7130200001</v>
          </cell>
          <cell r="B5" t="str">
            <v>1:2:4 Ratio</v>
          </cell>
          <cell r="C5" t="str">
            <v>Cmt</v>
          </cell>
          <cell r="D5">
            <v>3552</v>
          </cell>
        </row>
        <row r="6">
          <cell r="A6">
            <v>7130200202</v>
          </cell>
          <cell r="B6" t="str">
            <v>1:3:6 Ratio</v>
          </cell>
          <cell r="C6" t="str">
            <v>Cmt</v>
          </cell>
          <cell r="D6">
            <v>2970</v>
          </cell>
        </row>
        <row r="7">
          <cell r="A7">
            <v>7130200204</v>
          </cell>
          <cell r="B7" t="str">
            <v>Route &amp; joint indicating stone with M.S. anchor rod</v>
          </cell>
          <cell r="C7" t="str">
            <v>Nos.</v>
          </cell>
          <cell r="D7">
            <v>200.46</v>
          </cell>
        </row>
        <row r="8">
          <cell r="A8">
            <v>7130200401</v>
          </cell>
          <cell r="B8" t="str">
            <v>Cement in 50 kg bags</v>
          </cell>
          <cell r="C8" t="str">
            <v>Bags</v>
          </cell>
          <cell r="D8">
            <v>320</v>
          </cell>
        </row>
        <row r="9">
          <cell r="A9">
            <v>7130201343</v>
          </cell>
          <cell r="B9" t="str">
            <v>Cable covering tiles 250x250x40 mm</v>
          </cell>
          <cell r="C9" t="str">
            <v>Each</v>
          </cell>
          <cell r="D9">
            <v>33</v>
          </cell>
        </row>
        <row r="10">
          <cell r="A10">
            <v>7130210809</v>
          </cell>
          <cell r="B10" t="str">
            <v>Aluminium Paint</v>
          </cell>
          <cell r="C10" t="str">
            <v>Ltr.</v>
          </cell>
          <cell r="D10">
            <v>432.63</v>
          </cell>
        </row>
        <row r="11">
          <cell r="A11">
            <v>7130211121</v>
          </cell>
          <cell r="B11" t="str">
            <v>Grey Enamel Paint smoke/battle ship</v>
          </cell>
          <cell r="C11" t="str">
            <v>Ltr</v>
          </cell>
          <cell r="D11">
            <v>331.21</v>
          </cell>
        </row>
        <row r="12">
          <cell r="A12">
            <v>7130211158</v>
          </cell>
          <cell r="B12" t="str">
            <v>Red Oxide Paint</v>
          </cell>
          <cell r="C12" t="str">
            <v>Ltr.</v>
          </cell>
          <cell r="D12">
            <v>193.62</v>
          </cell>
        </row>
        <row r="13">
          <cell r="A13">
            <v>7130300025</v>
          </cell>
          <cell r="B13" t="str">
            <v>LT 3 phase 5 Wire Aerial Bunched Cable of Size 3X70+1x16+1x50</v>
          </cell>
          <cell r="C13" t="str">
            <v>km</v>
          </cell>
          <cell r="D13">
            <v>242282.93</v>
          </cell>
        </row>
        <row r="14">
          <cell r="A14">
            <v>7130310007</v>
          </cell>
          <cell r="B14" t="str">
            <v>70 Sqmm.</v>
          </cell>
          <cell r="C14" t="str">
            <v>Km.</v>
          </cell>
          <cell r="D14">
            <v>62827.98</v>
          </cell>
        </row>
        <row r="15">
          <cell r="A15">
            <v>7130310008</v>
          </cell>
          <cell r="B15" t="str">
            <v>120 Sqmm.</v>
          </cell>
          <cell r="C15" t="str">
            <v>Km.</v>
          </cell>
          <cell r="D15">
            <v>126632.86</v>
          </cell>
        </row>
        <row r="16">
          <cell r="A16">
            <v>7130310020</v>
          </cell>
          <cell r="B16" t="str">
            <v>33 kV 3 CORE XLPE UG CABLE 3x400 Sq.mm.</v>
          </cell>
          <cell r="C16" t="str">
            <v>km</v>
          </cell>
          <cell r="D16">
            <v>2797680.05</v>
          </cell>
        </row>
        <row r="17">
          <cell r="A17">
            <v>7130310021</v>
          </cell>
          <cell r="B17" t="str">
            <v>35 Sqmm.</v>
          </cell>
          <cell r="C17" t="str">
            <v>Km.</v>
          </cell>
          <cell r="D17">
            <v>42882.39</v>
          </cell>
        </row>
        <row r="18">
          <cell r="A18">
            <v>7130310022</v>
          </cell>
          <cell r="B18" t="str">
            <v>50 Sqmm.</v>
          </cell>
          <cell r="C18" t="str">
            <v>Km.</v>
          </cell>
          <cell r="D18">
            <v>46467.88</v>
          </cell>
        </row>
        <row r="19">
          <cell r="A19">
            <v>7130310031</v>
          </cell>
          <cell r="B19" t="str">
            <v>LT 3 phase 5 Wire Aerial Bunched Cable of Size 3X16+1X16+1x25</v>
          </cell>
          <cell r="C19" t="str">
            <v>km</v>
          </cell>
          <cell r="D19">
            <v>101047.23</v>
          </cell>
        </row>
        <row r="20">
          <cell r="A20">
            <v>7130310032</v>
          </cell>
          <cell r="B20" t="str">
            <v>LT 3 phase 5 Wire Aerial Bunched Cable of Size 3X25+1X16+1x25</v>
          </cell>
          <cell r="C20" t="str">
            <v>km</v>
          </cell>
          <cell r="D20">
            <v>111811.81</v>
          </cell>
        </row>
        <row r="21">
          <cell r="A21">
            <v>7130310033</v>
          </cell>
          <cell r="B21" t="str">
            <v>LT 3 phase 5 Wire Aerial Bunched Cable of Size 3X35+1x16+1x25</v>
          </cell>
          <cell r="C21" t="str">
            <v>km</v>
          </cell>
          <cell r="D21">
            <v>136780.26999999999</v>
          </cell>
        </row>
        <row r="22">
          <cell r="A22">
            <v>7130310038</v>
          </cell>
          <cell r="B22" t="str">
            <v>2.5 Sqmm.</v>
          </cell>
          <cell r="C22" t="str">
            <v>Per Mtr.</v>
          </cell>
          <cell r="D22">
            <v>8.9700000000000006</v>
          </cell>
        </row>
        <row r="23">
          <cell r="A23">
            <v>7130310039</v>
          </cell>
          <cell r="B23" t="str">
            <v>6.0 Sqmm.</v>
          </cell>
          <cell r="C23" t="str">
            <v>Per Mtr.</v>
          </cell>
          <cell r="D23">
            <v>37.83</v>
          </cell>
        </row>
        <row r="24">
          <cell r="A24">
            <v>7130310040</v>
          </cell>
          <cell r="B24" t="str">
            <v>10 Sq.mm.</v>
          </cell>
          <cell r="C24" t="str">
            <v>Per Mtr.</v>
          </cell>
          <cell r="D24">
            <v>78.39</v>
          </cell>
        </row>
        <row r="25">
          <cell r="A25">
            <v>7130310041</v>
          </cell>
          <cell r="B25" t="str">
            <v>150 Sqmm.</v>
          </cell>
          <cell r="C25" t="str">
            <v>Km.</v>
          </cell>
          <cell r="D25">
            <v>121602.12</v>
          </cell>
        </row>
        <row r="26">
          <cell r="A26">
            <v>7130310042</v>
          </cell>
          <cell r="B26" t="str">
            <v>16.0 Sqmm.</v>
          </cell>
          <cell r="C26" t="str">
            <v>km</v>
          </cell>
          <cell r="D26">
            <v>51175.54</v>
          </cell>
        </row>
        <row r="27">
          <cell r="A27">
            <v>7130310044</v>
          </cell>
          <cell r="B27" t="str">
            <v>10 Sq.mm.</v>
          </cell>
          <cell r="C27" t="str">
            <v>km</v>
          </cell>
          <cell r="D27">
            <v>74331.23</v>
          </cell>
        </row>
        <row r="28">
          <cell r="A28">
            <v>7130310048</v>
          </cell>
          <cell r="B28" t="str">
            <v>25 Sq.mm.</v>
          </cell>
          <cell r="C28" t="str">
            <v>km</v>
          </cell>
          <cell r="D28">
            <v>118129.59</v>
          </cell>
        </row>
        <row r="29">
          <cell r="A29">
            <v>7130310049</v>
          </cell>
          <cell r="B29" t="str">
            <v>120 Sq.mm.</v>
          </cell>
          <cell r="C29" t="str">
            <v>km</v>
          </cell>
        </row>
        <row r="30">
          <cell r="A30">
            <v>7130310050</v>
          </cell>
          <cell r="B30" t="str">
            <v xml:space="preserve">400 Sqmm. </v>
          </cell>
          <cell r="C30" t="str">
            <v>km</v>
          </cell>
        </row>
        <row r="31">
          <cell r="A31">
            <v>7130310051</v>
          </cell>
          <cell r="B31" t="str">
            <v>3x95 Sq.mm.</v>
          </cell>
          <cell r="C31" t="str">
            <v>km</v>
          </cell>
          <cell r="D31">
            <v>1197974.8600000001</v>
          </cell>
        </row>
        <row r="32">
          <cell r="A32">
            <v>7130310052</v>
          </cell>
          <cell r="B32" t="str">
            <v>3x150 Sq.mm.</v>
          </cell>
          <cell r="C32" t="str">
            <v>km</v>
          </cell>
          <cell r="D32">
            <v>1470582.49</v>
          </cell>
        </row>
        <row r="33">
          <cell r="A33">
            <v>7130310053</v>
          </cell>
          <cell r="B33" t="str">
            <v>3x185 Sq.mm.</v>
          </cell>
          <cell r="C33" t="str">
            <v>km</v>
          </cell>
          <cell r="D33">
            <v>1680817</v>
          </cell>
        </row>
        <row r="34">
          <cell r="A34">
            <v>7130310054</v>
          </cell>
          <cell r="B34" t="str">
            <v>3x240 Sq.mm.</v>
          </cell>
          <cell r="C34" t="str">
            <v>km</v>
          </cell>
          <cell r="D34">
            <v>2137332.4900000002</v>
          </cell>
        </row>
        <row r="35">
          <cell r="A35">
            <v>7130310055</v>
          </cell>
          <cell r="B35" t="str">
            <v>33 kV AB Cable Straight thru' joint kit suitable for 35-70 sqmm</v>
          </cell>
          <cell r="C35" t="str">
            <v>Set</v>
          </cell>
          <cell r="D35">
            <v>22875.11</v>
          </cell>
        </row>
        <row r="36">
          <cell r="A36">
            <v>7130310056</v>
          </cell>
          <cell r="B36" t="str">
            <v>33 kV AB Cable Straight thru' joint kit suitable for 95-120 sqmm</v>
          </cell>
          <cell r="C36" t="str">
            <v>Set</v>
          </cell>
          <cell r="D36">
            <v>32678.73</v>
          </cell>
        </row>
        <row r="37">
          <cell r="A37">
            <v>7130310057</v>
          </cell>
          <cell r="B37" t="str">
            <v xml:space="preserve">11 kV 3 phase Aerial Bunched Cable 3x35 + 35 Sq mm </v>
          </cell>
          <cell r="C37" t="str">
            <v>km</v>
          </cell>
          <cell r="D37">
            <v>470572.2</v>
          </cell>
        </row>
        <row r="38">
          <cell r="A38">
            <v>7130310058</v>
          </cell>
          <cell r="B38" t="str">
            <v xml:space="preserve">11 kV 3 phase Aerial Bunched Cable 3x70 + 70 Sq mm </v>
          </cell>
          <cell r="C38" t="str">
            <v>km</v>
          </cell>
          <cell r="D38">
            <v>666953.69999999995</v>
          </cell>
        </row>
        <row r="39">
          <cell r="A39">
            <v>7130310059</v>
          </cell>
          <cell r="B39" t="str">
            <v xml:space="preserve">11 kV 3 phase Aerial Bunched Cable 3x95 + 95 Sq mm </v>
          </cell>
          <cell r="C39" t="str">
            <v>km</v>
          </cell>
          <cell r="D39">
            <v>809438.7</v>
          </cell>
        </row>
        <row r="40">
          <cell r="A40">
            <v>7130310060</v>
          </cell>
          <cell r="B40" t="str">
            <v xml:space="preserve">11 kV 3 phase Aerial Bunched Cable 3x120 + 120 Sq mm </v>
          </cell>
          <cell r="C40" t="str">
            <v>km</v>
          </cell>
          <cell r="D40">
            <v>945728.7</v>
          </cell>
        </row>
        <row r="41">
          <cell r="A41">
            <v>7130310061</v>
          </cell>
          <cell r="B41" t="str">
            <v>11 kV AB Cable Straight thru' joint kit suitable for 35-70 sqmm</v>
          </cell>
          <cell r="C41" t="str">
            <v>Set</v>
          </cell>
          <cell r="D41">
            <v>4992.58</v>
          </cell>
        </row>
        <row r="42">
          <cell r="A42">
            <v>7130310062</v>
          </cell>
          <cell r="B42" t="str">
            <v>11 kV AB Cable Straight thru' joint kit suitable for 95-120 sqmm</v>
          </cell>
          <cell r="C42" t="str">
            <v>Set</v>
          </cell>
          <cell r="D42">
            <v>5253.9</v>
          </cell>
        </row>
        <row r="43">
          <cell r="A43">
            <v>7130310063</v>
          </cell>
          <cell r="B43" t="str">
            <v>LT 1 phase 3 Wire Aerial Bunched Cable of Size 1X25+1X16+1x25</v>
          </cell>
          <cell r="C43" t="str">
            <v>km</v>
          </cell>
          <cell r="D43">
            <v>62281.1</v>
          </cell>
        </row>
        <row r="44">
          <cell r="A44">
            <v>7130310065</v>
          </cell>
          <cell r="B44" t="str">
            <v>LT 3 phase 5 Wire Aerial Bunched Cable of Size 3X50+1x16+1x35</v>
          </cell>
          <cell r="C44" t="str">
            <v>km</v>
          </cell>
          <cell r="D44">
            <v>126066.73</v>
          </cell>
        </row>
        <row r="45">
          <cell r="A45">
            <v>7130310066</v>
          </cell>
          <cell r="B45" t="str">
            <v>LT 3 phase 5 Wire Aerial Bunched Cable of Size 3X50+1X25+1x35</v>
          </cell>
          <cell r="C45" t="str">
            <v>km</v>
          </cell>
          <cell r="D45">
            <v>123287.19</v>
          </cell>
        </row>
        <row r="46">
          <cell r="A46">
            <v>7130310068</v>
          </cell>
          <cell r="B46" t="str">
            <v>LT 3 phase 5 Wire Aerial Bunched Cable of Size 3x95+1x16+1x70</v>
          </cell>
          <cell r="C46" t="str">
            <v>km</v>
          </cell>
          <cell r="D46">
            <v>309287.45</v>
          </cell>
        </row>
        <row r="47">
          <cell r="A47">
            <v>7130310092</v>
          </cell>
          <cell r="B47" t="str">
            <v>LT 3 phase 5 Wire Aerial Bunched Cable of Size 3x120+1x16+1x95</v>
          </cell>
          <cell r="C47" t="str">
            <v>km</v>
          </cell>
          <cell r="D47">
            <v>386127.45</v>
          </cell>
        </row>
        <row r="48">
          <cell r="A48">
            <v>7130310070</v>
          </cell>
          <cell r="B48" t="str">
            <v>LT 3 phase 4 Wire Aerial Bunched Cable of Size 3X16+1x25</v>
          </cell>
          <cell r="C48" t="str">
            <v>km</v>
          </cell>
          <cell r="D48">
            <v>73683.5</v>
          </cell>
        </row>
        <row r="49">
          <cell r="A49">
            <v>7130310073</v>
          </cell>
          <cell r="B49" t="str">
            <v>LT 3 phase 4 Wire Aerial Bunched Cable of Size 3X25+1x25</v>
          </cell>
          <cell r="C49" t="str">
            <v>km</v>
          </cell>
          <cell r="D49">
            <v>79044.070000000007</v>
          </cell>
        </row>
        <row r="50">
          <cell r="A50">
            <v>7130640032</v>
          </cell>
          <cell r="B50" t="str">
            <v>33 kV 3 CORE XLPE UG CABLE 3X 150 SQMM</v>
          </cell>
          <cell r="C50" t="str">
            <v>km</v>
          </cell>
          <cell r="D50">
            <v>1697666</v>
          </cell>
        </row>
        <row r="51">
          <cell r="A51">
            <v>7130310075</v>
          </cell>
          <cell r="B51" t="str">
            <v>33 kV 3 CORE XLPE UG CABLE 3x240 Sq.mm.</v>
          </cell>
          <cell r="C51" t="str">
            <v>km</v>
          </cell>
          <cell r="D51">
            <v>2560069.88</v>
          </cell>
        </row>
        <row r="52">
          <cell r="A52">
            <v>7130310076</v>
          </cell>
          <cell r="B52" t="str">
            <v>70 Sq.mm</v>
          </cell>
          <cell r="C52" t="str">
            <v>km</v>
          </cell>
          <cell r="D52">
            <v>683204.17</v>
          </cell>
        </row>
        <row r="53">
          <cell r="A53">
            <v>7130310077</v>
          </cell>
          <cell r="B53" t="str">
            <v>95 Sq.mm</v>
          </cell>
          <cell r="C53" t="str">
            <v>km</v>
          </cell>
          <cell r="D53">
            <v>691233.82</v>
          </cell>
        </row>
        <row r="54">
          <cell r="A54">
            <v>7130310078</v>
          </cell>
          <cell r="B54" t="str">
            <v>120 Sq.mm</v>
          </cell>
          <cell r="C54" t="str">
            <v>km</v>
          </cell>
          <cell r="D54">
            <v>1030768.93</v>
          </cell>
        </row>
        <row r="55">
          <cell r="A55">
            <v>7130310079</v>
          </cell>
          <cell r="B55" t="str">
            <v>240 Sq.mm</v>
          </cell>
          <cell r="C55" t="str">
            <v>km</v>
          </cell>
          <cell r="D55">
            <v>1248889.6000000001</v>
          </cell>
        </row>
        <row r="56">
          <cell r="A56">
            <v>7130310080</v>
          </cell>
          <cell r="B56" t="str">
            <v>400 Sq.mm</v>
          </cell>
          <cell r="C56" t="str">
            <v>km</v>
          </cell>
          <cell r="D56">
            <v>1924217.9</v>
          </cell>
        </row>
        <row r="57">
          <cell r="A57">
            <v>7130310082</v>
          </cell>
          <cell r="B57" t="str">
            <v>PVC Insulated 1100 Volts grade Aluminium Twin Core Single Phase 4.0 sq.mm. Unarmoured service cable.</v>
          </cell>
          <cell r="C57" t="str">
            <v>Per Mtr.</v>
          </cell>
          <cell r="D57">
            <v>17.61</v>
          </cell>
        </row>
        <row r="58">
          <cell r="A58">
            <v>7130310083</v>
          </cell>
          <cell r="B58" t="str">
            <v>PVC Insulated 1100 Volts grade 70 SQMM, 4 CORE, ARMOURED AL. CABLE</v>
          </cell>
          <cell r="C58" t="str">
            <v>km</v>
          </cell>
          <cell r="D58">
            <v>437828.42</v>
          </cell>
        </row>
        <row r="59">
          <cell r="A59">
            <v>7130310084</v>
          </cell>
          <cell r="B59" t="str">
            <v>PVC Insulated 1100 Volts grade 95 SQMM, 4 CORE, ARMOURED AL. CABLE</v>
          </cell>
          <cell r="C59" t="str">
            <v>km</v>
          </cell>
          <cell r="D59">
            <v>533868.19999999995</v>
          </cell>
        </row>
        <row r="60">
          <cell r="A60">
            <v>7130310085</v>
          </cell>
          <cell r="B60" t="str">
            <v>PVC Insulated 1100 Volts grade 150 SQMM, 4 CORE, ARMOURED AL. CABLE</v>
          </cell>
          <cell r="C60" t="str">
            <v>km</v>
          </cell>
          <cell r="D60">
            <v>805980.92</v>
          </cell>
        </row>
        <row r="61">
          <cell r="A61">
            <v>7130310086</v>
          </cell>
          <cell r="B61" t="str">
            <v>PVC Insulated 1100 Volts grade 300 SQMM, 4 CORE, ARMOURED AL. CABLE</v>
          </cell>
          <cell r="C61" t="str">
            <v>km</v>
          </cell>
          <cell r="D61">
            <v>1539461.21</v>
          </cell>
        </row>
        <row r="62">
          <cell r="A62">
            <v>7130310087</v>
          </cell>
          <cell r="B62" t="str">
            <v>PVC Insulated 1100 Volts grade 400 SQMM, 4 CORE, ARMOURED AL. CABLE</v>
          </cell>
          <cell r="C62" t="str">
            <v>km</v>
          </cell>
          <cell r="D62">
            <v>1956575.17</v>
          </cell>
        </row>
        <row r="63">
          <cell r="A63">
            <v>7130310088</v>
          </cell>
          <cell r="B63" t="str">
            <v>33 kV AB Cable Straight thru' joint kit suitable for 185 sqmm</v>
          </cell>
          <cell r="C63" t="str">
            <v>Set</v>
          </cell>
          <cell r="D63">
            <v>43451.48</v>
          </cell>
        </row>
        <row r="64">
          <cell r="A64">
            <v>7130310089</v>
          </cell>
          <cell r="B64" t="str">
            <v>33 kV XLPE UG Cable Straight through heat shrinkable cable jointing kit with lugs for 3 core 120-240 sq mm XLPE cable</v>
          </cell>
          <cell r="C64" t="str">
            <v>Set</v>
          </cell>
          <cell r="D64">
            <v>73272.58</v>
          </cell>
        </row>
        <row r="65">
          <cell r="A65">
            <v>7130310090</v>
          </cell>
          <cell r="B65" t="str">
            <v>33 kV XLPE UG Cable Straight through heat shrinkable cable jointing kit with lugs for 3 core 300-400 sq mm XLPE cable</v>
          </cell>
          <cell r="C65" t="str">
            <v>No</v>
          </cell>
          <cell r="D65">
            <v>82052.42</v>
          </cell>
        </row>
        <row r="66">
          <cell r="A66">
            <v>7130310652</v>
          </cell>
          <cell r="B66" t="str">
            <v>2 Core (UNARMOURED)</v>
          </cell>
          <cell r="C66" t="str">
            <v>Km.</v>
          </cell>
          <cell r="D66">
            <v>55294.81</v>
          </cell>
        </row>
        <row r="67">
          <cell r="A67">
            <v>7130310652</v>
          </cell>
          <cell r="B67" t="str">
            <v>2 Core (ARMOURED)</v>
          </cell>
          <cell r="C67" t="str">
            <v>Km.</v>
          </cell>
        </row>
        <row r="68">
          <cell r="A68">
            <v>7130310654</v>
          </cell>
          <cell r="B68" t="str">
            <v>4 Core (UNARMOURED)</v>
          </cell>
          <cell r="C68" t="str">
            <v>Km.</v>
          </cell>
          <cell r="D68">
            <v>98983.89</v>
          </cell>
        </row>
        <row r="69">
          <cell r="A69">
            <v>7130310654</v>
          </cell>
          <cell r="B69" t="str">
            <v>4 Core (ARMOURED)</v>
          </cell>
          <cell r="C69" t="str">
            <v>Km.</v>
          </cell>
        </row>
        <row r="70">
          <cell r="A70">
            <v>7130310658</v>
          </cell>
          <cell r="B70" t="str">
            <v>8 Core (UNARMOURED)</v>
          </cell>
          <cell r="C70" t="str">
            <v>Km.</v>
          </cell>
          <cell r="D70">
            <v>188917.79</v>
          </cell>
        </row>
        <row r="71">
          <cell r="A71">
            <v>7130310681</v>
          </cell>
          <cell r="B71" t="str">
            <v>10 Core (UNARMOURED)</v>
          </cell>
          <cell r="C71" t="str">
            <v>Km.</v>
          </cell>
          <cell r="D71">
            <v>237232.05</v>
          </cell>
        </row>
        <row r="72">
          <cell r="A72">
            <v>7130310660</v>
          </cell>
          <cell r="B72" t="str">
            <v>10 Core (ARMOURED)</v>
          </cell>
          <cell r="C72" t="str">
            <v>Km.</v>
          </cell>
          <cell r="D72">
            <v>258713.48</v>
          </cell>
        </row>
        <row r="73">
          <cell r="A73">
            <v>7130310662</v>
          </cell>
          <cell r="B73" t="str">
            <v>12 Core (UNARMOURED)</v>
          </cell>
          <cell r="C73" t="str">
            <v>Km.</v>
          </cell>
          <cell r="D73">
            <v>244446.49</v>
          </cell>
        </row>
        <row r="74">
          <cell r="A74">
            <v>7130311008</v>
          </cell>
          <cell r="B74" t="str">
            <v>16 Sq.mm.</v>
          </cell>
          <cell r="C74" t="str">
            <v>KM</v>
          </cell>
          <cell r="D74">
            <v>24908.2</v>
          </cell>
        </row>
        <row r="75">
          <cell r="A75">
            <v>7130311009</v>
          </cell>
          <cell r="B75" t="str">
            <v>50 Sq.mm.</v>
          </cell>
          <cell r="C75" t="str">
            <v>KM</v>
          </cell>
          <cell r="D75">
            <v>58804.33</v>
          </cell>
        </row>
        <row r="76">
          <cell r="A76">
            <v>7130311010</v>
          </cell>
          <cell r="B76" t="str">
            <v>70 Sq.mm</v>
          </cell>
          <cell r="C76" t="str">
            <v>KM</v>
          </cell>
          <cell r="D76">
            <v>79580.55</v>
          </cell>
        </row>
        <row r="77">
          <cell r="A77">
            <v>7130311011</v>
          </cell>
          <cell r="B77" t="str">
            <v>150 Sq.mm</v>
          </cell>
          <cell r="C77" t="str">
            <v>KM</v>
          </cell>
          <cell r="D77">
            <v>155451.42000000001</v>
          </cell>
        </row>
        <row r="78">
          <cell r="A78">
            <v>7130311012</v>
          </cell>
          <cell r="B78" t="str">
            <v>300 Sq.mm</v>
          </cell>
          <cell r="C78" t="str">
            <v>KM</v>
          </cell>
          <cell r="D78">
            <v>305837.82</v>
          </cell>
        </row>
        <row r="79">
          <cell r="A79">
            <v>7130311013</v>
          </cell>
          <cell r="B79" t="str">
            <v>400 Sq.mm</v>
          </cell>
          <cell r="C79" t="str">
            <v>KM</v>
          </cell>
          <cell r="D79">
            <v>382047.36</v>
          </cell>
        </row>
        <row r="80">
          <cell r="A80">
            <v>7130311054</v>
          </cell>
          <cell r="B80" t="str">
            <v xml:space="preserve">  70 Sqmm.</v>
          </cell>
          <cell r="C80" t="str">
            <v>km</v>
          </cell>
        </row>
        <row r="81">
          <cell r="A81">
            <v>7130311057</v>
          </cell>
          <cell r="B81" t="str">
            <v>150 Sqmm.</v>
          </cell>
          <cell r="C81" t="str">
            <v>km</v>
          </cell>
        </row>
        <row r="82">
          <cell r="A82">
            <v>7130311061</v>
          </cell>
          <cell r="B82" t="str">
            <v>300 Sqmm.</v>
          </cell>
          <cell r="C82" t="str">
            <v>km</v>
          </cell>
        </row>
        <row r="83">
          <cell r="A83">
            <v>7130311084</v>
          </cell>
          <cell r="B83" t="str">
            <v>16.0 Sqmm.</v>
          </cell>
          <cell r="C83" t="str">
            <v>km</v>
          </cell>
          <cell r="D83">
            <v>78216.34</v>
          </cell>
        </row>
        <row r="84">
          <cell r="A84">
            <v>7130320037</v>
          </cell>
          <cell r="B84" t="str">
            <v>33 kV ABC Termination kit 35-70 sqmm</v>
          </cell>
          <cell r="C84" t="str">
            <v>Set</v>
          </cell>
          <cell r="D84">
            <v>13071.5</v>
          </cell>
        </row>
        <row r="85">
          <cell r="A85">
            <v>7130320038</v>
          </cell>
          <cell r="B85" t="str">
            <v>33 kV ABC Termination kit 95-120 sqmm</v>
          </cell>
          <cell r="C85" t="str">
            <v>Set</v>
          </cell>
          <cell r="D85">
            <v>16339.36</v>
          </cell>
        </row>
        <row r="86">
          <cell r="A86">
            <v>7130320039</v>
          </cell>
          <cell r="B86" t="str">
            <v>33 kV ABC Termination kit 185 sqmm</v>
          </cell>
          <cell r="C86" t="str">
            <v>Set</v>
          </cell>
          <cell r="D86">
            <v>19607.23</v>
          </cell>
        </row>
        <row r="87">
          <cell r="A87">
            <v>7130320040</v>
          </cell>
          <cell r="B87" t="str">
            <v>33 kV ABC Termination kit 240 sqmm</v>
          </cell>
          <cell r="C87" t="str">
            <v>Set</v>
          </cell>
          <cell r="D87">
            <v>22875.11</v>
          </cell>
        </row>
        <row r="88">
          <cell r="A88">
            <v>7130320041</v>
          </cell>
          <cell r="B88" t="str">
            <v>33 kV ABC Termination kit 300 sqmm</v>
          </cell>
          <cell r="C88" t="str">
            <v>Set</v>
          </cell>
          <cell r="D88">
            <v>24509.05</v>
          </cell>
        </row>
        <row r="89">
          <cell r="A89">
            <v>7130320042</v>
          </cell>
          <cell r="B89" t="str">
            <v>33 kV ABC Termination kit 400 sqmm</v>
          </cell>
          <cell r="C89" t="str">
            <v>Set</v>
          </cell>
          <cell r="D89">
            <v>29410.86</v>
          </cell>
        </row>
        <row r="90">
          <cell r="A90">
            <v>7130320043</v>
          </cell>
          <cell r="B90" t="str">
            <v>Straight line Suspension Assembly (Suitable for all size cable)</v>
          </cell>
          <cell r="C90" t="str">
            <v>Each</v>
          </cell>
          <cell r="D90">
            <v>1028.78</v>
          </cell>
        </row>
        <row r="91">
          <cell r="A91">
            <v>7130320044</v>
          </cell>
          <cell r="B91" t="str">
            <v>Dead-end Assembly (Suitable for all size cable)</v>
          </cell>
          <cell r="C91" t="str">
            <v>Each</v>
          </cell>
          <cell r="D91">
            <v>1111.29</v>
          </cell>
        </row>
        <row r="92">
          <cell r="A92">
            <v>7130320045</v>
          </cell>
          <cell r="B92" t="str">
            <v>Cable tie for AB Cable</v>
          </cell>
          <cell r="C92" t="str">
            <v>Each</v>
          </cell>
          <cell r="D92">
            <v>33.01</v>
          </cell>
        </row>
        <row r="93">
          <cell r="A93">
            <v>7130320047</v>
          </cell>
          <cell r="B93" t="str">
            <v>11 kV ABC-T Jointing kit 95-120 sqmm</v>
          </cell>
          <cell r="C93" t="str">
            <v>No</v>
          </cell>
          <cell r="D93">
            <v>4957.54</v>
          </cell>
        </row>
        <row r="94">
          <cell r="A94">
            <v>7130320048</v>
          </cell>
          <cell r="B94" t="str">
            <v>11 kV ABC Termination kit 35-70 sqmm</v>
          </cell>
          <cell r="C94" t="str">
            <v>Set</v>
          </cell>
          <cell r="D94">
            <v>3161.96</v>
          </cell>
        </row>
        <row r="95">
          <cell r="A95">
            <v>7130320049</v>
          </cell>
          <cell r="B95" t="str">
            <v>11 kV ABC Termination kit 95-120 sqmm</v>
          </cell>
          <cell r="C95" t="str">
            <v>Set</v>
          </cell>
          <cell r="D95">
            <v>3331.14</v>
          </cell>
        </row>
        <row r="96">
          <cell r="A96">
            <v>7130320053</v>
          </cell>
          <cell r="B96" t="str">
            <v>Cable tie (UV protected black colour) for AB Cable</v>
          </cell>
          <cell r="C96" t="str">
            <v>No</v>
          </cell>
          <cell r="D96">
            <v>6.91</v>
          </cell>
        </row>
        <row r="97">
          <cell r="A97">
            <v>7130352010</v>
          </cell>
          <cell r="B97" t="str">
            <v>End terminating jointing kit for 400 sqmm XLPE cable</v>
          </cell>
          <cell r="C97" t="str">
            <v>Set</v>
          </cell>
          <cell r="D97">
            <v>43795.05</v>
          </cell>
        </row>
        <row r="98">
          <cell r="A98">
            <v>7130352030</v>
          </cell>
          <cell r="B98" t="str">
            <v>10 Sq.mm, 4 Core</v>
          </cell>
          <cell r="C98" t="str">
            <v>Set</v>
          </cell>
          <cell r="D98">
            <v>1060.4100000000001</v>
          </cell>
        </row>
        <row r="99">
          <cell r="A99">
            <v>7130352031</v>
          </cell>
          <cell r="B99" t="str">
            <v>16 Sq.mm, 4 Core</v>
          </cell>
          <cell r="C99" t="str">
            <v>Set</v>
          </cell>
          <cell r="D99">
            <v>1060.4100000000001</v>
          </cell>
        </row>
        <row r="100">
          <cell r="A100">
            <v>7130352032</v>
          </cell>
          <cell r="B100" t="str">
            <v>25 Sq.mm, 4 Core</v>
          </cell>
          <cell r="C100" t="str">
            <v>Set</v>
          </cell>
          <cell r="D100">
            <v>1138.8</v>
          </cell>
        </row>
        <row r="101">
          <cell r="A101">
            <v>7130352033</v>
          </cell>
          <cell r="B101" t="str">
            <v>70 Sq.mm, 3.5 Core</v>
          </cell>
          <cell r="C101" t="str">
            <v>Set</v>
          </cell>
          <cell r="D101">
            <v>1600.93</v>
          </cell>
        </row>
        <row r="102">
          <cell r="A102">
            <v>7130352034</v>
          </cell>
          <cell r="B102" t="str">
            <v>150 Sq.mm, 3.5 Core</v>
          </cell>
          <cell r="C102" t="str">
            <v>Set</v>
          </cell>
          <cell r="D102">
            <v>2386.2600000000002</v>
          </cell>
        </row>
        <row r="103">
          <cell r="A103">
            <v>7130352035</v>
          </cell>
          <cell r="B103" t="str">
            <v>300 Sq.mm, 3.5 Core</v>
          </cell>
          <cell r="C103" t="str">
            <v>Set</v>
          </cell>
          <cell r="D103">
            <v>3856.54</v>
          </cell>
        </row>
        <row r="104">
          <cell r="A104">
            <v>7130352036</v>
          </cell>
          <cell r="B104" t="str">
            <v>400 Sq.mm, 3.5 Core</v>
          </cell>
          <cell r="C104" t="str">
            <v>Set</v>
          </cell>
          <cell r="D104">
            <v>4927.9399999999996</v>
          </cell>
        </row>
        <row r="105">
          <cell r="A105">
            <v>7130352037</v>
          </cell>
          <cell r="B105" t="str">
            <v>End terminating jointing kit upto 240 sqmm XLPE cable</v>
          </cell>
          <cell r="C105" t="str">
            <v>Set</v>
          </cell>
          <cell r="D105">
            <v>29525.38</v>
          </cell>
        </row>
        <row r="106">
          <cell r="A106">
            <v>7130352038</v>
          </cell>
          <cell r="B106" t="str">
            <v>3x50 Sq.mm</v>
          </cell>
          <cell r="C106" t="str">
            <v>Set</v>
          </cell>
          <cell r="D106">
            <v>17648.72</v>
          </cell>
        </row>
        <row r="107">
          <cell r="A107">
            <v>7130352039</v>
          </cell>
          <cell r="B107" t="str">
            <v>3x95 Sq.mm</v>
          </cell>
          <cell r="C107" t="str">
            <v>Set</v>
          </cell>
          <cell r="D107">
            <v>17648.72</v>
          </cell>
        </row>
        <row r="108">
          <cell r="A108">
            <v>7130352040</v>
          </cell>
          <cell r="B108" t="str">
            <v>3x150 Sq.mm</v>
          </cell>
          <cell r="C108" t="str">
            <v>Set</v>
          </cell>
          <cell r="D108">
            <v>23367.49</v>
          </cell>
        </row>
        <row r="109">
          <cell r="A109">
            <v>7130352041</v>
          </cell>
          <cell r="B109" t="str">
            <v>3x240 Sq. mm</v>
          </cell>
          <cell r="C109" t="str">
            <v>Set</v>
          </cell>
          <cell r="D109">
            <v>25556.400000000001</v>
          </cell>
        </row>
        <row r="110">
          <cell r="A110">
            <v>7130352042</v>
          </cell>
          <cell r="B110" t="str">
            <v>3x400 Sq. mm</v>
          </cell>
          <cell r="C110" t="str">
            <v>Set</v>
          </cell>
          <cell r="D110">
            <v>25556.400000000001</v>
          </cell>
        </row>
        <row r="111">
          <cell r="A111">
            <v>7130352043</v>
          </cell>
          <cell r="B111" t="str">
            <v>3x95 Sq.mm</v>
          </cell>
          <cell r="C111" t="str">
            <v>Set</v>
          </cell>
          <cell r="D111">
            <v>9174.14</v>
          </cell>
        </row>
        <row r="112">
          <cell r="A112">
            <v>7130352044</v>
          </cell>
          <cell r="B112" t="str">
            <v>3x240 Sq. mm</v>
          </cell>
          <cell r="C112" t="str">
            <v>Set</v>
          </cell>
          <cell r="D112">
            <v>11074.74</v>
          </cell>
        </row>
        <row r="113">
          <cell r="A113">
            <v>7130352045</v>
          </cell>
          <cell r="B113" t="str">
            <v>3x400 Sq. mm</v>
          </cell>
          <cell r="C113" t="str">
            <v>Set</v>
          </cell>
          <cell r="D113">
            <v>11393.33</v>
          </cell>
        </row>
        <row r="114">
          <cell r="A114">
            <v>7130352046</v>
          </cell>
          <cell r="B114" t="str">
            <v>Marshelling Box (with 10 No. connectors)</v>
          </cell>
          <cell r="C114" t="str">
            <v>No.</v>
          </cell>
          <cell r="D114">
            <v>3896.24</v>
          </cell>
        </row>
        <row r="115">
          <cell r="A115">
            <v>7130354274</v>
          </cell>
          <cell r="B115" t="str">
            <v>10 Sq mm</v>
          </cell>
          <cell r="C115" t="str">
            <v>Nos.</v>
          </cell>
          <cell r="D115">
            <v>2.81</v>
          </cell>
        </row>
        <row r="116">
          <cell r="A116">
            <v>7130354275</v>
          </cell>
          <cell r="B116" t="str">
            <v>16 Sq mm</v>
          </cell>
          <cell r="C116" t="str">
            <v>Nos.</v>
          </cell>
          <cell r="D116">
            <v>2.81</v>
          </cell>
        </row>
        <row r="117">
          <cell r="A117">
            <v>7130354276</v>
          </cell>
          <cell r="B117" t="str">
            <v>25 Sq mm</v>
          </cell>
          <cell r="C117" t="str">
            <v>Nos.</v>
          </cell>
          <cell r="D117">
            <v>5.62</v>
          </cell>
        </row>
        <row r="118">
          <cell r="A118">
            <v>7130354277</v>
          </cell>
          <cell r="B118" t="str">
            <v>32 Sq mm</v>
          </cell>
          <cell r="C118" t="str">
            <v>Nos.</v>
          </cell>
          <cell r="D118">
            <v>7.03</v>
          </cell>
        </row>
        <row r="119">
          <cell r="A119">
            <v>7130354278</v>
          </cell>
          <cell r="B119" t="str">
            <v>50 Sq mm</v>
          </cell>
          <cell r="C119" t="str">
            <v>Nos.</v>
          </cell>
          <cell r="D119">
            <v>11.27</v>
          </cell>
        </row>
        <row r="120">
          <cell r="A120">
            <v>7130354279</v>
          </cell>
          <cell r="B120" t="str">
            <v>70 Sq mm</v>
          </cell>
          <cell r="C120" t="str">
            <v>Nos.</v>
          </cell>
          <cell r="D120">
            <v>16.89</v>
          </cell>
        </row>
        <row r="121">
          <cell r="A121">
            <v>7130354280</v>
          </cell>
          <cell r="B121" t="str">
            <v>95 Sq mm</v>
          </cell>
          <cell r="C121" t="str">
            <v>Nos.</v>
          </cell>
          <cell r="D121">
            <v>21.11</v>
          </cell>
        </row>
        <row r="122">
          <cell r="A122">
            <v>7130354281</v>
          </cell>
          <cell r="B122" t="str">
            <v>120 Sq mm</v>
          </cell>
          <cell r="C122" t="str">
            <v>Nos.</v>
          </cell>
          <cell r="D122">
            <v>29.56</v>
          </cell>
        </row>
        <row r="123">
          <cell r="A123">
            <v>7130354282</v>
          </cell>
          <cell r="B123" t="str">
            <v>150 Sq mm</v>
          </cell>
          <cell r="C123" t="str">
            <v>Nos.</v>
          </cell>
          <cell r="D123">
            <v>33.78</v>
          </cell>
        </row>
        <row r="124">
          <cell r="A124">
            <v>7130354283</v>
          </cell>
          <cell r="B124" t="str">
            <v>185 Sq mm</v>
          </cell>
          <cell r="C124" t="str">
            <v>Nos.</v>
          </cell>
          <cell r="D124">
            <v>53.48</v>
          </cell>
        </row>
        <row r="125">
          <cell r="A125">
            <v>7130354284</v>
          </cell>
          <cell r="B125" t="str">
            <v>225 Sq mm</v>
          </cell>
          <cell r="C125" t="str">
            <v>Nos.</v>
          </cell>
          <cell r="D125">
            <v>60.52</v>
          </cell>
        </row>
        <row r="126">
          <cell r="A126">
            <v>7130354285</v>
          </cell>
          <cell r="B126" t="str">
            <v>240 Sq mm</v>
          </cell>
          <cell r="C126" t="str">
            <v>Nos.</v>
          </cell>
          <cell r="D126">
            <v>87.27</v>
          </cell>
        </row>
        <row r="127">
          <cell r="A127">
            <v>7130354286</v>
          </cell>
          <cell r="B127" t="str">
            <v>300 Sq mm</v>
          </cell>
          <cell r="C127" t="str">
            <v>Nos.</v>
          </cell>
          <cell r="D127">
            <v>102.75</v>
          </cell>
        </row>
        <row r="128">
          <cell r="A128">
            <v>7130354287</v>
          </cell>
          <cell r="B128" t="str">
            <v>400 Sq mm</v>
          </cell>
          <cell r="C128" t="str">
            <v>Nos.</v>
          </cell>
          <cell r="D128">
            <v>132.31</v>
          </cell>
        </row>
        <row r="129">
          <cell r="A129">
            <v>7130354442</v>
          </cell>
          <cell r="B129" t="str">
            <v>Pre-Insulated Bimetallic crimping lugs for Transformer connector</v>
          </cell>
          <cell r="C129" t="str">
            <v>Nos.</v>
          </cell>
          <cell r="D129">
            <v>848.32</v>
          </cell>
        </row>
        <row r="130">
          <cell r="A130">
            <v>7130390003</v>
          </cell>
          <cell r="B130" t="str">
            <v xml:space="preserve">Piercing connector suitable for 95- 16 sqmm to 10-2.5 sqmm. for street light and service connection. </v>
          </cell>
          <cell r="C130" t="str">
            <v>Nos.</v>
          </cell>
          <cell r="D130">
            <v>96.28</v>
          </cell>
        </row>
        <row r="131">
          <cell r="A131">
            <v>7130390004</v>
          </cell>
          <cell r="B131" t="str">
            <v xml:space="preserve">Piercing connector suitable for 95- 16 sqmm to 50-16 sqmm. cable for Distribution Box. </v>
          </cell>
          <cell r="C131" t="str">
            <v>Nos.</v>
          </cell>
          <cell r="D131">
            <v>125.42</v>
          </cell>
        </row>
        <row r="132">
          <cell r="A132">
            <v>7130390005</v>
          </cell>
          <cell r="B132" t="str">
            <v>Piercing connector suitable for 95- 16 sqmm to 95-16 sqmm. for Tee connection.</v>
          </cell>
          <cell r="C132" t="str">
            <v>Nos.</v>
          </cell>
          <cell r="D132">
            <v>174.82</v>
          </cell>
        </row>
        <row r="133">
          <cell r="A133">
            <v>7130390006</v>
          </cell>
          <cell r="B133" t="str">
            <v>Universal distribution connector</v>
          </cell>
          <cell r="C133" t="str">
            <v>Each</v>
          </cell>
          <cell r="D133">
            <v>153.72999999999999</v>
          </cell>
        </row>
        <row r="134">
          <cell r="A134">
            <v>7130390007</v>
          </cell>
          <cell r="B134" t="str">
            <v xml:space="preserve">Straight through joints </v>
          </cell>
          <cell r="C134" t="str">
            <v>Nos.</v>
          </cell>
          <cell r="D134">
            <v>217.24</v>
          </cell>
        </row>
        <row r="135">
          <cell r="A135">
            <v>7130390019</v>
          </cell>
          <cell r="B135" t="str">
            <v>End cap for 50/70 Sq.mm</v>
          </cell>
          <cell r="C135" t="str">
            <v>Nos.</v>
          </cell>
          <cell r="D135">
            <v>37.130000000000003</v>
          </cell>
        </row>
        <row r="136">
          <cell r="A136">
            <v>7130640040</v>
          </cell>
          <cell r="B136" t="str">
            <v>M.S. ANGLE 35 x 35 x 5 mm</v>
          </cell>
          <cell r="C136" t="str">
            <v>MT</v>
          </cell>
          <cell r="D136">
            <v>46225.86</v>
          </cell>
        </row>
        <row r="137">
          <cell r="A137">
            <v>7130600023</v>
          </cell>
          <cell r="B137" t="str">
            <v>50 x 50 x 6 mm</v>
          </cell>
          <cell r="C137" t="str">
            <v>MT</v>
          </cell>
          <cell r="D137">
            <v>54512.97</v>
          </cell>
        </row>
        <row r="138">
          <cell r="A138">
            <v>7130600032</v>
          </cell>
          <cell r="B138" t="str">
            <v>65 x 65 x 6 mm</v>
          </cell>
          <cell r="C138" t="str">
            <v>MT</v>
          </cell>
          <cell r="D138">
            <v>54512.97</v>
          </cell>
        </row>
        <row r="139">
          <cell r="A139">
            <v>7130600051</v>
          </cell>
          <cell r="B139" t="str">
            <v>75 x 75 x 6 mm</v>
          </cell>
          <cell r="C139" t="str">
            <v>MT</v>
          </cell>
          <cell r="D139">
            <v>54512.97</v>
          </cell>
        </row>
        <row r="140">
          <cell r="A140">
            <v>7130600166</v>
          </cell>
          <cell r="B140" t="str">
            <v>75x40 mm</v>
          </cell>
          <cell r="C140" t="str">
            <v>MT</v>
          </cell>
          <cell r="D140">
            <v>54512.97</v>
          </cell>
        </row>
        <row r="141">
          <cell r="A141">
            <v>7130600173</v>
          </cell>
          <cell r="B141" t="str">
            <v>50x6 mm</v>
          </cell>
          <cell r="C141" t="str">
            <v>MT</v>
          </cell>
          <cell r="D141">
            <v>57763.91</v>
          </cell>
        </row>
        <row r="142">
          <cell r="A142">
            <v>7130600230</v>
          </cell>
          <cell r="B142" t="str">
            <v>100x50 mm</v>
          </cell>
          <cell r="C142" t="str">
            <v>MT</v>
          </cell>
          <cell r="D142">
            <v>54512.97</v>
          </cell>
        </row>
        <row r="143">
          <cell r="A143">
            <v>7130600495</v>
          </cell>
          <cell r="B143" t="str">
            <v>65x8 mm</v>
          </cell>
          <cell r="C143" t="str">
            <v>MT</v>
          </cell>
          <cell r="D143">
            <v>57763.91</v>
          </cell>
        </row>
        <row r="144">
          <cell r="A144">
            <v>7130600635</v>
          </cell>
          <cell r="B144" t="str">
            <v>125 x 70 mm</v>
          </cell>
          <cell r="C144" t="str">
            <v>MT</v>
          </cell>
        </row>
        <row r="145">
          <cell r="A145">
            <v>7130600675</v>
          </cell>
          <cell r="B145" t="str">
            <v>175 x 85 mm</v>
          </cell>
          <cell r="C145" t="str">
            <v>MT</v>
          </cell>
          <cell r="D145">
            <v>68748.59</v>
          </cell>
        </row>
        <row r="146">
          <cell r="A146">
            <v>7130601070</v>
          </cell>
          <cell r="B146" t="str">
            <v>52 kgs per mtr/105 lbs yard</v>
          </cell>
          <cell r="C146" t="str">
            <v>MT</v>
          </cell>
          <cell r="D146">
            <v>85255.96</v>
          </cell>
        </row>
        <row r="147">
          <cell r="A147">
            <v>7130601072</v>
          </cell>
          <cell r="B147" t="str">
            <v>60 kgs per mtr</v>
          </cell>
          <cell r="C147" t="str">
            <v>MT</v>
          </cell>
          <cell r="D147">
            <v>85255.96</v>
          </cell>
        </row>
        <row r="148">
          <cell r="A148">
            <v>7130601958</v>
          </cell>
          <cell r="B148" t="str">
            <v xml:space="preserve"> 37.1 Kg/Mtr.; 13 Mtr. Length</v>
          </cell>
          <cell r="C148" t="str">
            <v>MT</v>
          </cell>
          <cell r="D148">
            <v>64326.52</v>
          </cell>
        </row>
        <row r="149">
          <cell r="A149">
            <v>7130601965</v>
          </cell>
          <cell r="B149" t="str">
            <v xml:space="preserve"> 37.1 Kg/Mtr.; 11 Mtr. Length</v>
          </cell>
          <cell r="C149" t="str">
            <v>MT</v>
          </cell>
          <cell r="D149">
            <v>63913.52</v>
          </cell>
        </row>
        <row r="150">
          <cell r="A150">
            <v>7130600012</v>
          </cell>
          <cell r="B150" t="str">
            <v>Wide Parallel Flange Beam (WPB) 13 Meter long (160x160 mm) ; 30.44 Kg/Mtr.</v>
          </cell>
          <cell r="C150" t="str">
            <v>MT</v>
          </cell>
          <cell r="D150">
            <v>70449.960000000006</v>
          </cell>
        </row>
        <row r="151">
          <cell r="A151">
            <v>7130600011</v>
          </cell>
          <cell r="B151" t="str">
            <v>Wide Parallel Flange Beam (WPB) 11 Meter long (160x160 mm) ; 30.44 Kg/Mtr.</v>
          </cell>
          <cell r="C151" t="str">
            <v>MT</v>
          </cell>
          <cell r="D151">
            <v>69671.17</v>
          </cell>
        </row>
        <row r="152">
          <cell r="A152">
            <v>7130610206</v>
          </cell>
          <cell r="B152" t="str">
            <v>Barbed wire</v>
          </cell>
          <cell r="C152" t="str">
            <v>MT</v>
          </cell>
          <cell r="D152">
            <v>97233.43</v>
          </cell>
        </row>
        <row r="153">
          <cell r="A153">
            <v>7130620013</v>
          </cell>
          <cell r="B153" t="str">
            <v>I-Bolt (big size)</v>
          </cell>
          <cell r="C153" t="str">
            <v>No</v>
          </cell>
          <cell r="D153">
            <v>156.05000000000001</v>
          </cell>
        </row>
        <row r="154">
          <cell r="A154">
            <v>7130620049</v>
          </cell>
          <cell r="B154" t="str">
            <v>12x65 mm</v>
          </cell>
          <cell r="C154" t="str">
            <v>Kg</v>
          </cell>
          <cell r="D154">
            <v>87.23</v>
          </cell>
        </row>
        <row r="155">
          <cell r="A155">
            <v>7130620133</v>
          </cell>
          <cell r="B155" t="str">
            <v>16x40 mm</v>
          </cell>
          <cell r="C155" t="str">
            <v>Kg</v>
          </cell>
          <cell r="D155">
            <v>120.67</v>
          </cell>
        </row>
        <row r="156">
          <cell r="A156">
            <v>7130620140</v>
          </cell>
          <cell r="B156" t="str">
            <v>16x65 mm</v>
          </cell>
          <cell r="C156" t="str">
            <v>Kg</v>
          </cell>
          <cell r="D156">
            <v>120.67</v>
          </cell>
        </row>
        <row r="157">
          <cell r="A157">
            <v>7130620573</v>
          </cell>
          <cell r="B157" t="str">
            <v>12x100 mm</v>
          </cell>
          <cell r="C157" t="str">
            <v>Kg</v>
          </cell>
          <cell r="D157">
            <v>87.23</v>
          </cell>
        </row>
        <row r="158">
          <cell r="A158">
            <v>7130620575</v>
          </cell>
          <cell r="B158" t="str">
            <v>12x120 mm</v>
          </cell>
          <cell r="C158" t="str">
            <v>Kg</v>
          </cell>
          <cell r="D158">
            <v>88.68</v>
          </cell>
        </row>
        <row r="159">
          <cell r="A159">
            <v>7130620577</v>
          </cell>
          <cell r="B159" t="str">
            <v>12x140 mm</v>
          </cell>
          <cell r="C159" t="str">
            <v>Kg</v>
          </cell>
          <cell r="D159">
            <v>88.68</v>
          </cell>
        </row>
        <row r="160">
          <cell r="A160">
            <v>7130620609</v>
          </cell>
          <cell r="B160" t="str">
            <v>16x40 mm</v>
          </cell>
          <cell r="C160" t="str">
            <v>Kg</v>
          </cell>
          <cell r="D160">
            <v>87.23</v>
          </cell>
        </row>
        <row r="161">
          <cell r="A161">
            <v>7130620614</v>
          </cell>
          <cell r="B161" t="str">
            <v>16x65 mm</v>
          </cell>
          <cell r="C161" t="str">
            <v>Kg</v>
          </cell>
          <cell r="D161">
            <v>85.77</v>
          </cell>
        </row>
        <row r="162">
          <cell r="A162">
            <v>7130620619</v>
          </cell>
          <cell r="B162" t="str">
            <v>16x90 mm</v>
          </cell>
          <cell r="C162" t="str">
            <v>Kg</v>
          </cell>
          <cell r="D162">
            <v>85.77</v>
          </cell>
        </row>
        <row r="163">
          <cell r="A163">
            <v>7130620621</v>
          </cell>
          <cell r="B163" t="str">
            <v>16x100 mm</v>
          </cell>
          <cell r="C163" t="str">
            <v>Kg</v>
          </cell>
          <cell r="D163">
            <v>84.32</v>
          </cell>
        </row>
        <row r="164">
          <cell r="A164">
            <v>7130620625</v>
          </cell>
          <cell r="B164" t="str">
            <v>16x140 mm</v>
          </cell>
          <cell r="C164" t="str">
            <v>Kg</v>
          </cell>
          <cell r="D164">
            <v>84.32</v>
          </cell>
        </row>
        <row r="165">
          <cell r="A165">
            <v>7130620627</v>
          </cell>
          <cell r="B165" t="str">
            <v>16x160 mm</v>
          </cell>
          <cell r="C165" t="str">
            <v>Kg</v>
          </cell>
          <cell r="D165">
            <v>84.32</v>
          </cell>
        </row>
        <row r="166">
          <cell r="A166">
            <v>7130620631</v>
          </cell>
          <cell r="B166" t="str">
            <v>16x200 mm</v>
          </cell>
          <cell r="C166" t="str">
            <v>Kg</v>
          </cell>
          <cell r="D166">
            <v>84.32</v>
          </cell>
        </row>
        <row r="167">
          <cell r="A167">
            <v>7130620636</v>
          </cell>
          <cell r="B167" t="str">
            <v>16x300 mm</v>
          </cell>
          <cell r="C167" t="str">
            <v>Kg</v>
          </cell>
          <cell r="D167">
            <v>84.32</v>
          </cell>
        </row>
        <row r="168">
          <cell r="A168">
            <v>7130620637</v>
          </cell>
          <cell r="B168" t="str">
            <v>16x250 mm</v>
          </cell>
          <cell r="C168" t="str">
            <v>Kg</v>
          </cell>
          <cell r="D168">
            <v>84.32</v>
          </cell>
        </row>
        <row r="169">
          <cell r="A169">
            <v>7130620713</v>
          </cell>
          <cell r="B169" t="str">
            <v>20x75 mm</v>
          </cell>
          <cell r="C169" t="str">
            <v>Kg</v>
          </cell>
          <cell r="D169">
            <v>84.32</v>
          </cell>
        </row>
        <row r="170">
          <cell r="A170">
            <v>7130620716</v>
          </cell>
          <cell r="B170" t="str">
            <v>20x90 mm</v>
          </cell>
          <cell r="C170" t="str">
            <v>Kg</v>
          </cell>
          <cell r="D170">
            <v>84.32</v>
          </cell>
        </row>
        <row r="171">
          <cell r="A171">
            <v>7130620719</v>
          </cell>
          <cell r="B171" t="str">
            <v>20x110 mm</v>
          </cell>
          <cell r="C171" t="str">
            <v>Kg</v>
          </cell>
          <cell r="D171">
            <v>84.32</v>
          </cell>
        </row>
        <row r="172">
          <cell r="A172">
            <v>7130620829</v>
          </cell>
          <cell r="B172" t="str">
            <v>24x120 mm</v>
          </cell>
          <cell r="C172" t="str">
            <v>Kg</v>
          </cell>
          <cell r="D172">
            <v>84.32</v>
          </cell>
        </row>
        <row r="173">
          <cell r="A173">
            <v>7130621892</v>
          </cell>
          <cell r="B173" t="str">
            <v>Foundation bolt</v>
          </cell>
          <cell r="C173" t="str">
            <v>No</v>
          </cell>
          <cell r="D173">
            <v>522.4</v>
          </cell>
        </row>
        <row r="174">
          <cell r="A174">
            <v>7130622922</v>
          </cell>
          <cell r="B174" t="str">
            <v>G.I. Spring Washer</v>
          </cell>
          <cell r="C174" t="str">
            <v>Kg</v>
          </cell>
          <cell r="D174">
            <v>175.32</v>
          </cell>
        </row>
        <row r="175">
          <cell r="A175">
            <v>7130640027</v>
          </cell>
          <cell r="B175" t="str">
            <v>G.I. Pipe 200 mm for 400 sqmm cable of dia 105 mm</v>
          </cell>
          <cell r="C175" t="str">
            <v>RM</v>
          </cell>
          <cell r="D175">
            <v>1269.1500000000001</v>
          </cell>
        </row>
        <row r="176">
          <cell r="A176">
            <v>7130640028</v>
          </cell>
          <cell r="B176" t="str">
            <v>G.I. bend 200 mm</v>
          </cell>
          <cell r="C176" t="str">
            <v>Nos.</v>
          </cell>
          <cell r="D176">
            <v>1099.6400000000001</v>
          </cell>
        </row>
        <row r="177">
          <cell r="A177">
            <v>7130640029</v>
          </cell>
          <cell r="B177" t="str">
            <v>Caping of HDPE Pipe on both end of pipe with concreting and bricks work.</v>
          </cell>
          <cell r="C177" t="str">
            <v>Cmt</v>
          </cell>
          <cell r="D177">
            <v>3905.47</v>
          </cell>
        </row>
        <row r="178">
          <cell r="A178">
            <v>7130640030</v>
          </cell>
          <cell r="B178" t="str">
            <v>Caping of RCC Pipe on both end of pipe with Concreting and Bricks work</v>
          </cell>
          <cell r="C178" t="str">
            <v>Cmt</v>
          </cell>
          <cell r="D178">
            <v>3905.88</v>
          </cell>
        </row>
        <row r="179">
          <cell r="A179">
            <v>7130300496</v>
          </cell>
          <cell r="B179" t="str">
            <v>RCC Pipe Type NP-3 (2.5 mtr long) on first class bedding - 450 mm</v>
          </cell>
          <cell r="C179" t="str">
            <v>RM</v>
          </cell>
          <cell r="D179">
            <v>1769</v>
          </cell>
        </row>
        <row r="180">
          <cell r="A180">
            <v>7130640031</v>
          </cell>
          <cell r="B180" t="str">
            <v>RCC Pipe Type NP-3 (2.5 mtr long) on first class bedding - 600 mm</v>
          </cell>
          <cell r="C180" t="str">
            <v>RM</v>
          </cell>
          <cell r="D180">
            <v>2459</v>
          </cell>
        </row>
        <row r="181">
          <cell r="A181">
            <v>7130640036</v>
          </cell>
          <cell r="B181" t="str">
            <v>RCC Pipe Type NP-3 (2.5 mtr long) on first class bedding - 900 mm</v>
          </cell>
          <cell r="C181" t="str">
            <v>RM</v>
          </cell>
          <cell r="D181">
            <v>4874</v>
          </cell>
        </row>
        <row r="182">
          <cell r="A182">
            <v>7130640037</v>
          </cell>
          <cell r="B182" t="str">
            <v>M.S.Pipe 200 mm dia with collars</v>
          </cell>
          <cell r="C182" t="str">
            <v>RM (medium)</v>
          </cell>
          <cell r="D182">
            <v>1628.47</v>
          </cell>
        </row>
        <row r="183">
          <cell r="A183">
            <v>7130640038</v>
          </cell>
          <cell r="B183" t="str">
            <v>M.S.Pipe 200 mm dia with collars</v>
          </cell>
          <cell r="C183" t="str">
            <v>RM (light)</v>
          </cell>
          <cell r="D183">
            <v>1271.76</v>
          </cell>
        </row>
        <row r="184">
          <cell r="A184">
            <v>7130640171</v>
          </cell>
          <cell r="B184" t="str">
            <v>G.I. Bend 40 mm</v>
          </cell>
          <cell r="C184" t="str">
            <v>Each</v>
          </cell>
          <cell r="D184">
            <v>122.5</v>
          </cell>
        </row>
        <row r="185">
          <cell r="A185">
            <v>7130641396</v>
          </cell>
          <cell r="B185" t="str">
            <v>Gl Pipe 40 mm</v>
          </cell>
          <cell r="C185" t="str">
            <v>Per Mtr</v>
          </cell>
          <cell r="D185">
            <v>253.11</v>
          </cell>
        </row>
        <row r="186">
          <cell r="A186">
            <v>7130642039</v>
          </cell>
          <cell r="B186" t="str">
            <v>GI earthing pipe of 40 mm dia 3.04 mtr long with 12 mm hole at 18 places at equal distance trapered casing at lower end.</v>
          </cell>
          <cell r="C186" t="str">
            <v>No</v>
          </cell>
          <cell r="D186">
            <v>998.57</v>
          </cell>
        </row>
        <row r="187">
          <cell r="A187">
            <v>7130642041</v>
          </cell>
          <cell r="B187" t="str">
            <v xml:space="preserve">25 mm dia 2500 mm long GI rod earth electrodes </v>
          </cell>
          <cell r="C187" t="str">
            <v>No</v>
          </cell>
          <cell r="D187">
            <v>5075.34</v>
          </cell>
        </row>
        <row r="188">
          <cell r="A188">
            <v>7130650001</v>
          </cell>
          <cell r="B188" t="str">
            <v>Providing, Fabricating and fixing 8 SWG Chain link fencing 75 x 75 mm Size Gl Chain link Mesh fencing made out of 65 x 65 x 6 mm MS angle as per drawing no. 04-01/ST/62 R2 Date 05.06.2007</v>
          </cell>
          <cell r="C188" t="str">
            <v>RM</v>
          </cell>
        </row>
        <row r="189">
          <cell r="B189" t="str">
            <v>Const. of 2.40 M high chain link wire mesh fencing on Hard Soil or Hard Moorum (Non Expansive Soil), as per Drg. No. 04-01/ST/62R, including all labour, T&amp;P, curing, materials, transportation, loading, unloading, royalty etc. complete</v>
          </cell>
          <cell r="C189" t="str">
            <v>Mtr.</v>
          </cell>
          <cell r="D189">
            <v>2494</v>
          </cell>
        </row>
        <row r="190">
          <cell r="B190" t="str">
            <v>Const. of 2.40 M high chain link wire mesh fencing on Black Cotton Soil (Expansive Soil), as per Drg. No. 04-01/ST/62R, including all labour, T&amp;P, curing, materials, transportation, loading, unloading, royalty etc. complete</v>
          </cell>
          <cell r="C190" t="str">
            <v>Mtr.</v>
          </cell>
          <cell r="D190">
            <v>2860</v>
          </cell>
        </row>
        <row r="191">
          <cell r="A191">
            <v>7130670027</v>
          </cell>
          <cell r="B191" t="str">
            <v>Wall mounting type holder for Hydrometer</v>
          </cell>
          <cell r="C191" t="str">
            <v>Nos.</v>
          </cell>
          <cell r="D191">
            <v>144.34</v>
          </cell>
        </row>
        <row r="192">
          <cell r="A192">
            <v>7130797532</v>
          </cell>
          <cell r="B192" t="str">
            <v xml:space="preserve">Anchor clamp assembly (consisting of GI Pole Clamp, GI Flat type I-hook &amp; Nylon Cable tie). </v>
          </cell>
          <cell r="C192" t="str">
            <v>Nos.</v>
          </cell>
          <cell r="D192">
            <v>758.33</v>
          </cell>
        </row>
        <row r="193">
          <cell r="A193">
            <v>7130797533</v>
          </cell>
          <cell r="B193" t="str">
            <v xml:space="preserve">Suspension clamp assembly (consisting of GI Pole Clamp, GI Flat type I-hook &amp; Nylon Cable tie). </v>
          </cell>
          <cell r="C193" t="str">
            <v>Nos.</v>
          </cell>
          <cell r="D193">
            <v>550.41999999999996</v>
          </cell>
        </row>
        <row r="194">
          <cell r="A194">
            <v>7130800012</v>
          </cell>
          <cell r="B194" t="str">
            <v>140 Kg; 8.0 Mtr long</v>
          </cell>
          <cell r="C194" t="str">
            <v>Each</v>
          </cell>
          <cell r="D194">
            <v>2298.46</v>
          </cell>
        </row>
        <row r="195">
          <cell r="A195">
            <v>7130800014</v>
          </cell>
          <cell r="B195" t="str">
            <v>410-SP-29, 9 Mtrs. Long.</v>
          </cell>
          <cell r="C195" t="str">
            <v>Each</v>
          </cell>
        </row>
        <row r="196">
          <cell r="A196">
            <v>7130800033</v>
          </cell>
          <cell r="B196" t="str">
            <v>280 Kg; 9.1 Mtr long</v>
          </cell>
          <cell r="C196" t="str">
            <v>Each</v>
          </cell>
          <cell r="D196">
            <v>4451.53</v>
          </cell>
        </row>
        <row r="197">
          <cell r="A197">
            <v>7130800068</v>
          </cell>
          <cell r="B197" t="str">
            <v>410-SP-60, 12 Mtrs. Long.</v>
          </cell>
          <cell r="C197" t="str">
            <v>Each</v>
          </cell>
        </row>
        <row r="198">
          <cell r="A198">
            <v>7130800672</v>
          </cell>
          <cell r="B198" t="str">
            <v>350 Kg; 7.0 Mtr long</v>
          </cell>
          <cell r="C198" t="str">
            <v>Each</v>
          </cell>
        </row>
        <row r="199">
          <cell r="A199">
            <v>7130810005</v>
          </cell>
          <cell r="B199" t="str">
            <v>Through Bolt</v>
          </cell>
          <cell r="C199" t="str">
            <v>No</v>
          </cell>
          <cell r="D199">
            <v>109.77</v>
          </cell>
        </row>
        <row r="200">
          <cell r="A200">
            <v>7130810006</v>
          </cell>
          <cell r="B200" t="str">
            <v>D.C. Cross arm 3.8 Mtr 100 x 50 mm.</v>
          </cell>
          <cell r="C200" t="str">
            <v>Set</v>
          </cell>
          <cell r="D200">
            <v>8965.2999999999993</v>
          </cell>
        </row>
        <row r="201">
          <cell r="A201">
            <v>7130810026</v>
          </cell>
          <cell r="B201" t="str">
            <v>Stay clamp for 140 kG PCC Pole</v>
          </cell>
          <cell r="C201" t="str">
            <v>Pair</v>
          </cell>
          <cell r="D201">
            <v>198.14</v>
          </cell>
        </row>
        <row r="202">
          <cell r="A202">
            <v>7130810026</v>
          </cell>
          <cell r="B202" t="str">
            <v>Stay clamp HT per pair</v>
          </cell>
          <cell r="C202" t="str">
            <v>Pair</v>
          </cell>
          <cell r="D202">
            <v>369.79</v>
          </cell>
        </row>
        <row r="203">
          <cell r="A203">
            <v>7130810060</v>
          </cell>
          <cell r="B203" t="str">
            <v>LT U CLAMP</v>
          </cell>
          <cell r="C203" t="str">
            <v>No.</v>
          </cell>
          <cell r="D203">
            <v>99.07</v>
          </cell>
        </row>
        <row r="204">
          <cell r="A204">
            <v>7130810076</v>
          </cell>
          <cell r="B204" t="str">
            <v>Strain Plate (50x6 mm) for 11 kV</v>
          </cell>
          <cell r="C204" t="str">
            <v>No.</v>
          </cell>
          <cell r="D204">
            <v>86.44</v>
          </cell>
        </row>
        <row r="205">
          <cell r="A205">
            <v>7130810077</v>
          </cell>
          <cell r="B205" t="str">
            <v>Pole Clamp</v>
          </cell>
          <cell r="C205" t="str">
            <v>No.</v>
          </cell>
          <cell r="D205">
            <v>556.80999999999995</v>
          </cell>
        </row>
        <row r="206">
          <cell r="A206">
            <v>7130810102</v>
          </cell>
          <cell r="B206" t="str">
            <v>Service Ring</v>
          </cell>
          <cell r="C206" t="str">
            <v>No.</v>
          </cell>
          <cell r="D206">
            <v>442.47</v>
          </cell>
        </row>
        <row r="207">
          <cell r="A207">
            <v>7130810193</v>
          </cell>
          <cell r="B207" t="str">
            <v>Stay Clamp for 280 kG. PCC Pole</v>
          </cell>
          <cell r="C207" t="str">
            <v>Pair</v>
          </cell>
          <cell r="D207">
            <v>369.79</v>
          </cell>
        </row>
        <row r="208">
          <cell r="A208">
            <v>7130810201</v>
          </cell>
          <cell r="B208" t="str">
            <v>Stay Clamp Rail "A" type</v>
          </cell>
          <cell r="C208" t="str">
            <v>Pair</v>
          </cell>
          <cell r="D208">
            <v>393.51</v>
          </cell>
        </row>
        <row r="209">
          <cell r="A209">
            <v>7130810216</v>
          </cell>
          <cell r="B209" t="str">
            <v>Stay Clamp for R.S.Joist "A" type</v>
          </cell>
          <cell r="C209" t="str">
            <v>Pair</v>
          </cell>
          <cell r="D209">
            <v>393.51</v>
          </cell>
        </row>
        <row r="210">
          <cell r="A210">
            <v>7130810251</v>
          </cell>
          <cell r="B210" t="str">
            <v>Stay Clamp Rail "B" type</v>
          </cell>
          <cell r="C210" t="str">
            <v>Pair</v>
          </cell>
          <cell r="D210">
            <v>393.51</v>
          </cell>
        </row>
        <row r="211">
          <cell r="A211">
            <v>7130810361</v>
          </cell>
          <cell r="B211" t="str">
            <v>Back Clamp Rail for H-Beam</v>
          </cell>
          <cell r="C211" t="str">
            <v>Pair</v>
          </cell>
          <cell r="D211">
            <v>393.51</v>
          </cell>
        </row>
        <row r="212">
          <cell r="A212">
            <v>7130810413</v>
          </cell>
          <cell r="B212" t="str">
            <v>L.T. 3 Pin Cross Arm 50x50x6 mm</v>
          </cell>
          <cell r="C212" t="str">
            <v>No.</v>
          </cell>
          <cell r="D212">
            <v>813.82</v>
          </cell>
        </row>
        <row r="213">
          <cell r="A213">
            <v>7130810441</v>
          </cell>
          <cell r="B213" t="str">
            <v>L.T. 4 Pin Cross Arm 50x50x6 mm</v>
          </cell>
          <cell r="C213" t="str">
            <v>No.</v>
          </cell>
          <cell r="D213">
            <v>969.23</v>
          </cell>
        </row>
        <row r="214">
          <cell r="A214">
            <v>7130810461</v>
          </cell>
          <cell r="B214" t="str">
            <v>L.T. 5 Pin Cross Arm 50x50x6 mm</v>
          </cell>
          <cell r="C214" t="str">
            <v>No.</v>
          </cell>
          <cell r="D214">
            <v>1124.6099999999999</v>
          </cell>
        </row>
        <row r="215">
          <cell r="A215">
            <v>7130810495</v>
          </cell>
          <cell r="B215" t="str">
            <v>11 kV Cross Arm Cleat type</v>
          </cell>
          <cell r="C215" t="str">
            <v>No.</v>
          </cell>
          <cell r="D215">
            <v>1380.08</v>
          </cell>
        </row>
        <row r="216">
          <cell r="A216">
            <v>7130810509</v>
          </cell>
          <cell r="B216" t="str">
            <v>D.O. Mounting Channel 75x40 mm</v>
          </cell>
          <cell r="C216" t="str">
            <v>No.</v>
          </cell>
          <cell r="D216">
            <v>2187.33</v>
          </cell>
        </row>
        <row r="217">
          <cell r="A217">
            <v>7130810511</v>
          </cell>
          <cell r="B217" t="str">
            <v>11 kV Guarding Channel 100x50 mm</v>
          </cell>
          <cell r="C217" t="str">
            <v>Set</v>
          </cell>
          <cell r="D217">
            <v>3272.43</v>
          </cell>
        </row>
        <row r="218">
          <cell r="A218">
            <v>7130810512</v>
          </cell>
          <cell r="B218" t="str">
            <v>D.C.Cross arm 4' Centre 100x50 mm Channel 2 Nos.</v>
          </cell>
          <cell r="C218" t="str">
            <v>Set</v>
          </cell>
          <cell r="D218">
            <v>5188.4799999999996</v>
          </cell>
        </row>
        <row r="219">
          <cell r="A219">
            <v>7130810512</v>
          </cell>
          <cell r="B219" t="str">
            <v xml:space="preserve">D.C.Cross arm 4' Centre 75x40 mm Channel </v>
          </cell>
          <cell r="C219" t="str">
            <v>Set</v>
          </cell>
          <cell r="D219">
            <v>3768.9</v>
          </cell>
        </row>
        <row r="220">
          <cell r="A220">
            <v>7130810512</v>
          </cell>
          <cell r="B220" t="str">
            <v xml:space="preserve">D.C.Cross arm 4' Centre Angle 100x100x6 mm  </v>
          </cell>
          <cell r="C220" t="str">
            <v>Set</v>
          </cell>
          <cell r="D220">
            <v>5296.48</v>
          </cell>
        </row>
        <row r="221">
          <cell r="A221">
            <v>7130810517</v>
          </cell>
          <cell r="B221" t="str">
            <v>D.C.Cross arm 8' Centre 100x50 mm  Channel</v>
          </cell>
          <cell r="C221" t="str">
            <v>Set</v>
          </cell>
          <cell r="D221">
            <v>5987.84</v>
          </cell>
        </row>
        <row r="222">
          <cell r="A222">
            <v>7130810595</v>
          </cell>
          <cell r="B222" t="str">
            <v>33 kV Cross Arm 75x75x6 mm</v>
          </cell>
          <cell r="C222" t="str">
            <v>No.</v>
          </cell>
          <cell r="D222">
            <v>3070.95</v>
          </cell>
        </row>
        <row r="223">
          <cell r="A223">
            <v>7130810608</v>
          </cell>
          <cell r="B223" t="str">
            <v>D.C.Cross arm 5' Centre 100x50 mm M.S.Channel</v>
          </cell>
          <cell r="C223" t="str">
            <v>Set</v>
          </cell>
          <cell r="D223">
            <v>7080.84</v>
          </cell>
        </row>
        <row r="224">
          <cell r="A224">
            <v>7130810624</v>
          </cell>
          <cell r="B224" t="str">
            <v>Strain Plate (65x8 mm) for 33 kV</v>
          </cell>
          <cell r="C224" t="str">
            <v>No.</v>
          </cell>
          <cell r="D224">
            <v>114.38</v>
          </cell>
        </row>
        <row r="225">
          <cell r="A225">
            <v>7130810676</v>
          </cell>
          <cell r="B225" t="str">
            <v>33 kV Top Channel 75x75x6 mm</v>
          </cell>
          <cell r="C225" t="str">
            <v>No.</v>
          </cell>
          <cell r="D225">
            <v>510.95</v>
          </cell>
        </row>
        <row r="226">
          <cell r="A226">
            <v>7130810679</v>
          </cell>
          <cell r="B226" t="str">
            <v>11 kV Top Clamp Angle type 65x65x6 mm</v>
          </cell>
          <cell r="C226" t="str">
            <v>No.</v>
          </cell>
          <cell r="D226">
            <v>387.16</v>
          </cell>
        </row>
        <row r="227">
          <cell r="A227">
            <v>7130810681</v>
          </cell>
          <cell r="B227" t="str">
            <v>Single Pole Cut Point Fitting 100x50 mm</v>
          </cell>
          <cell r="C227" t="str">
            <v>Set</v>
          </cell>
          <cell r="D227">
            <v>4249.5600000000004</v>
          </cell>
        </row>
        <row r="228">
          <cell r="A228">
            <v>7130810684</v>
          </cell>
          <cell r="B228" t="str">
            <v>D.C.Cross Arm 5.2 Mtr. Channel</v>
          </cell>
          <cell r="C228" t="str">
            <v>No.</v>
          </cell>
          <cell r="D228">
            <v>11136.81</v>
          </cell>
        </row>
        <row r="229">
          <cell r="A229">
            <v>7130810692</v>
          </cell>
          <cell r="B229" t="str">
            <v>Stay Clamp Rail for H-Beam</v>
          </cell>
          <cell r="C229" t="str">
            <v>Pair</v>
          </cell>
          <cell r="D229">
            <v>410.25</v>
          </cell>
        </row>
        <row r="230">
          <cell r="A230">
            <v>7130820008</v>
          </cell>
          <cell r="B230" t="str">
            <v>11 kV Polymeric Pin insulator with Pin</v>
          </cell>
          <cell r="C230" t="str">
            <v>Each</v>
          </cell>
          <cell r="D230">
            <v>157.08000000000001</v>
          </cell>
        </row>
        <row r="231">
          <cell r="A231">
            <v>7130820009</v>
          </cell>
          <cell r="B231" t="str">
            <v>33 kV Pin insulator with Pin</v>
          </cell>
          <cell r="C231" t="str">
            <v>Each</v>
          </cell>
          <cell r="D231">
            <v>288.23</v>
          </cell>
        </row>
        <row r="232">
          <cell r="A232">
            <v>7130820010</v>
          </cell>
          <cell r="B232" t="str">
            <v>11 kV Disc Insulator</v>
          </cell>
          <cell r="C232" t="str">
            <v>Each</v>
          </cell>
          <cell r="D232">
            <v>118.97</v>
          </cell>
        </row>
        <row r="233">
          <cell r="A233">
            <v>7130820011</v>
          </cell>
          <cell r="B233" t="str">
            <v>33 kV Composite Disc insulator</v>
          </cell>
          <cell r="C233" t="str">
            <v>Each</v>
          </cell>
          <cell r="D233">
            <v>216.4</v>
          </cell>
        </row>
        <row r="234">
          <cell r="A234">
            <v>7130820018</v>
          </cell>
          <cell r="B234" t="str">
            <v>Split insulator</v>
          </cell>
          <cell r="C234" t="str">
            <v>Pair</v>
          </cell>
          <cell r="D234">
            <v>4.66</v>
          </cell>
        </row>
        <row r="235">
          <cell r="A235">
            <v>7130820026</v>
          </cell>
          <cell r="B235" t="str">
            <v>11 kV Post Insulator</v>
          </cell>
          <cell r="C235" t="str">
            <v>Nos.</v>
          </cell>
          <cell r="D235">
            <v>544.42999999999995</v>
          </cell>
        </row>
        <row r="236">
          <cell r="A236">
            <v>7130820027</v>
          </cell>
          <cell r="B236" t="str">
            <v>33 kV Post Insulator</v>
          </cell>
          <cell r="C236" t="str">
            <v>Nos.</v>
          </cell>
          <cell r="D236">
            <v>2226.44</v>
          </cell>
        </row>
        <row r="237">
          <cell r="A237">
            <v>7130820029</v>
          </cell>
          <cell r="B237" t="str">
            <v>Cable tie for AB Cable</v>
          </cell>
          <cell r="C237" t="str">
            <v>Each</v>
          </cell>
          <cell r="D237">
            <v>41.26</v>
          </cell>
        </row>
        <row r="238">
          <cell r="A238">
            <v>7130820030</v>
          </cell>
          <cell r="B238" t="str">
            <v xml:space="preserve">Disc insulator </v>
          </cell>
          <cell r="C238" t="str">
            <v>Each</v>
          </cell>
          <cell r="D238">
            <v>285.39</v>
          </cell>
        </row>
        <row r="239">
          <cell r="A239">
            <v>7130820071</v>
          </cell>
          <cell r="B239" t="str">
            <v>11 kV Pin insulator</v>
          </cell>
          <cell r="C239" t="str">
            <v>Each</v>
          </cell>
          <cell r="D239">
            <v>54.93</v>
          </cell>
        </row>
        <row r="240">
          <cell r="A240">
            <v>7130820075</v>
          </cell>
          <cell r="B240" t="str">
            <v xml:space="preserve">33 kV Pin insulator </v>
          </cell>
          <cell r="C240" t="str">
            <v>Each</v>
          </cell>
          <cell r="D240">
            <v>281.83</v>
          </cell>
        </row>
        <row r="241">
          <cell r="A241">
            <v>7130820101</v>
          </cell>
          <cell r="B241" t="str">
            <v>65 x 50 mm.</v>
          </cell>
          <cell r="C241" t="str">
            <v>Each</v>
          </cell>
          <cell r="D241">
            <v>13.03</v>
          </cell>
        </row>
        <row r="242">
          <cell r="A242">
            <v>7130820106</v>
          </cell>
          <cell r="B242" t="str">
            <v>90 x 75 mm.</v>
          </cell>
          <cell r="C242" t="str">
            <v>Each</v>
          </cell>
          <cell r="D242">
            <v>15.42</v>
          </cell>
        </row>
        <row r="243">
          <cell r="A243">
            <v>7130820117</v>
          </cell>
          <cell r="B243" t="str">
            <v>Stay insulator</v>
          </cell>
          <cell r="C243" t="str">
            <v>Each</v>
          </cell>
          <cell r="D243">
            <v>12.42</v>
          </cell>
        </row>
        <row r="244">
          <cell r="A244">
            <v>7130820155</v>
          </cell>
          <cell r="B244" t="str">
            <v>GI Pin for 11 kV Pin insulator.</v>
          </cell>
          <cell r="C244" t="str">
            <v>Each</v>
          </cell>
          <cell r="D244">
            <v>91.51</v>
          </cell>
        </row>
        <row r="245">
          <cell r="A245">
            <v>7130820158</v>
          </cell>
          <cell r="B245" t="str">
            <v>GI Pin for 33 kV Pin insulator.</v>
          </cell>
          <cell r="C245" t="str">
            <v>Each</v>
          </cell>
          <cell r="D245">
            <v>304.52</v>
          </cell>
        </row>
        <row r="246">
          <cell r="A246">
            <v>7130820201</v>
          </cell>
          <cell r="B246" t="str">
            <v>Aluminium bobbin.</v>
          </cell>
          <cell r="C246" t="str">
            <v>Each</v>
          </cell>
          <cell r="D246">
            <v>46.15</v>
          </cell>
        </row>
        <row r="247">
          <cell r="A247">
            <v>7130820206</v>
          </cell>
          <cell r="B247" t="str">
            <v>For 65 x 50 mm insulators</v>
          </cell>
          <cell r="C247" t="str">
            <v>Each</v>
          </cell>
          <cell r="D247">
            <v>45.81</v>
          </cell>
        </row>
        <row r="248">
          <cell r="A248">
            <v>7130820216</v>
          </cell>
          <cell r="B248" t="str">
            <v>For 90 x 75 mm insulators</v>
          </cell>
          <cell r="C248" t="str">
            <v>Each</v>
          </cell>
          <cell r="D248">
            <v>52.15</v>
          </cell>
        </row>
        <row r="249">
          <cell r="A249">
            <v>7130820241</v>
          </cell>
          <cell r="B249" t="str">
            <v>Strain H/W up to Rabbit.</v>
          </cell>
          <cell r="C249" t="str">
            <v>Each</v>
          </cell>
          <cell r="D249">
            <v>153.49</v>
          </cell>
        </row>
        <row r="250">
          <cell r="A250">
            <v>7130820248</v>
          </cell>
          <cell r="B250" t="str">
            <v>Strain H/W for Raccoon &amp; Dog.</v>
          </cell>
          <cell r="C250" t="str">
            <v>Each</v>
          </cell>
          <cell r="D250">
            <v>318.89</v>
          </cell>
        </row>
        <row r="251">
          <cell r="A251">
            <v>7130820312</v>
          </cell>
          <cell r="B251" t="str">
            <v>Suspension H/W suitable for Panther Conductor.</v>
          </cell>
          <cell r="C251" t="str">
            <v>Set</v>
          </cell>
          <cell r="D251">
            <v>2732.4</v>
          </cell>
        </row>
        <row r="252">
          <cell r="A252">
            <v>7130830006</v>
          </cell>
          <cell r="B252" t="str">
            <v>Aluminium binding wire and tape.</v>
          </cell>
          <cell r="C252" t="str">
            <v>Kg</v>
          </cell>
          <cell r="D252">
            <v>201.5</v>
          </cell>
        </row>
        <row r="253">
          <cell r="A253">
            <v>7130830025</v>
          </cell>
          <cell r="B253" t="str">
            <v>0.02 Sq.inch (20/22 Sqmm Al. Eq.) (Squirrel)</v>
          </cell>
          <cell r="C253" t="str">
            <v>Km</v>
          </cell>
        </row>
        <row r="254">
          <cell r="A254">
            <v>7130830026</v>
          </cell>
          <cell r="B254" t="str">
            <v>0.03 Sq.inch (30/34 Sqmm Al. Eq.) (Weasel)</v>
          </cell>
          <cell r="C254" t="str">
            <v>Km</v>
          </cell>
        </row>
        <row r="255">
          <cell r="A255">
            <v>7130830027</v>
          </cell>
          <cell r="B255" t="str">
            <v>0.05 Sq.inch (50/55 Sqmm Al. Eq.) (Rabbit)</v>
          </cell>
          <cell r="C255" t="str">
            <v>Km</v>
          </cell>
        </row>
        <row r="256">
          <cell r="A256">
            <v>7130830028</v>
          </cell>
          <cell r="B256" t="str">
            <v>0.075 Sq.inch (80 Sqmm Al. Eq.) (Raccoon)</v>
          </cell>
          <cell r="C256" t="str">
            <v>Km</v>
          </cell>
        </row>
        <row r="257">
          <cell r="A257">
            <v>7130830050</v>
          </cell>
          <cell r="B257" t="str">
            <v>Jointing sleeve for Raccoon Conductor.</v>
          </cell>
          <cell r="C257" t="str">
            <v>Each</v>
          </cell>
          <cell r="D257">
            <v>46.85</v>
          </cell>
        </row>
        <row r="258">
          <cell r="A258">
            <v>7130830051</v>
          </cell>
          <cell r="B258" t="str">
            <v>Jointing sleeve for Dog Conductor.</v>
          </cell>
          <cell r="C258" t="str">
            <v>Each</v>
          </cell>
          <cell r="D258">
            <v>182.86</v>
          </cell>
        </row>
        <row r="259">
          <cell r="A259">
            <v>7130830052</v>
          </cell>
          <cell r="B259" t="str">
            <v>Bimetallic clamp for Power Transformer</v>
          </cell>
          <cell r="C259" t="str">
            <v>Each</v>
          </cell>
          <cell r="D259">
            <v>887.14</v>
          </cell>
        </row>
        <row r="260">
          <cell r="A260">
            <v>7130830053</v>
          </cell>
          <cell r="B260" t="str">
            <v>0.02 Sq.inch (20 Sqmm Al. Eq.) (Squirrel)</v>
          </cell>
          <cell r="C260" t="str">
            <v>Km</v>
          </cell>
          <cell r="D260">
            <v>19941.98</v>
          </cell>
        </row>
        <row r="261">
          <cell r="A261">
            <v>7130830054</v>
          </cell>
          <cell r="B261" t="str">
            <v>Bimetallic clamp for VCB</v>
          </cell>
          <cell r="C261" t="str">
            <v>Each</v>
          </cell>
          <cell r="D261">
            <v>518.08000000000004</v>
          </cell>
        </row>
        <row r="262">
          <cell r="A262">
            <v>7130830055</v>
          </cell>
          <cell r="B262" t="str">
            <v>0.03 Sq.inch (30 Sqmm Al. Eq.) (Weasel)</v>
          </cell>
          <cell r="C262" t="str">
            <v>Km</v>
          </cell>
          <cell r="D262">
            <v>28020.76</v>
          </cell>
        </row>
        <row r="263">
          <cell r="A263">
            <v>7130830056</v>
          </cell>
          <cell r="B263" t="str">
            <v>Bimetallic clamp for CT-PT Unit</v>
          </cell>
          <cell r="C263" t="str">
            <v>Each</v>
          </cell>
          <cell r="D263">
            <v>518.08000000000004</v>
          </cell>
        </row>
        <row r="264">
          <cell r="A264">
            <v>7130830057</v>
          </cell>
          <cell r="B264" t="str">
            <v>0.05 Sq.inch (50 Sqmm Al. Eq.) (Rabbit)</v>
          </cell>
          <cell r="C264" t="str">
            <v>Km</v>
          </cell>
          <cell r="D264">
            <v>46676.09</v>
          </cell>
        </row>
        <row r="265">
          <cell r="A265">
            <v>7130830058</v>
          </cell>
          <cell r="B265" t="str">
            <v>Bimetallic clamp for Distribution Transformer (HT)</v>
          </cell>
          <cell r="C265" t="str">
            <v>Each</v>
          </cell>
          <cell r="D265">
            <v>263.38</v>
          </cell>
        </row>
        <row r="266">
          <cell r="A266">
            <v>7130830060</v>
          </cell>
          <cell r="B266" t="str">
            <v>0.075 Sq.inch (80 Sqmm Al. Eq.) (Raccoon)</v>
          </cell>
          <cell r="C266" t="str">
            <v>Km</v>
          </cell>
          <cell r="D266">
            <v>70920.66</v>
          </cell>
        </row>
        <row r="267">
          <cell r="A267">
            <v>7130830063</v>
          </cell>
          <cell r="B267" t="str">
            <v>0.10 Sq.inch (100 Sqmm Al. Eq.) (Dog)</v>
          </cell>
          <cell r="C267" t="str">
            <v>Km</v>
          </cell>
          <cell r="D267">
            <v>92285.69</v>
          </cell>
        </row>
        <row r="268">
          <cell r="A268">
            <v>7130830070</v>
          </cell>
          <cell r="B268" t="str">
            <v>0.2 Sq inch ( 130 Sqmm Al.Eq.)(Panther)</v>
          </cell>
          <cell r="C268" t="str">
            <v>Km</v>
          </cell>
          <cell r="D268">
            <v>208407.56</v>
          </cell>
        </row>
        <row r="269">
          <cell r="A269">
            <v>7130830084</v>
          </cell>
          <cell r="B269" t="str">
            <v>0.10 Sq.inch (100 Sqmm Al. Eq.) (Dog)</v>
          </cell>
          <cell r="C269" t="str">
            <v>Km</v>
          </cell>
        </row>
        <row r="270">
          <cell r="A270">
            <v>7130830585</v>
          </cell>
          <cell r="B270" t="str">
            <v>T-Clamp for Dog Conductor.</v>
          </cell>
          <cell r="C270" t="str">
            <v>Each</v>
          </cell>
          <cell r="D270">
            <v>346.08</v>
          </cell>
        </row>
        <row r="271">
          <cell r="A271">
            <v>7130830586</v>
          </cell>
          <cell r="B271" t="str">
            <v>T-Clamp for Raccoon Conductor.</v>
          </cell>
          <cell r="C271" t="str">
            <v>Each</v>
          </cell>
          <cell r="D271">
            <v>276.55</v>
          </cell>
        </row>
        <row r="272">
          <cell r="A272">
            <v>7130830586</v>
          </cell>
          <cell r="B272" t="str">
            <v>T-Clamp for Panther Conductor.</v>
          </cell>
          <cell r="C272" t="str">
            <v>Each</v>
          </cell>
          <cell r="D272">
            <v>405.01</v>
          </cell>
        </row>
        <row r="273">
          <cell r="A273">
            <v>7130830603</v>
          </cell>
          <cell r="B273" t="str">
            <v>Bimetallic clamp for Distribution Transformer (LT)</v>
          </cell>
          <cell r="C273" t="str">
            <v>Each</v>
          </cell>
          <cell r="D273">
            <v>386.39</v>
          </cell>
        </row>
        <row r="274">
          <cell r="A274">
            <v>7130830854</v>
          </cell>
          <cell r="B274" t="str">
            <v>Jointing sleeves for Weasel, Squirrel &amp; Rabbit Conductor.</v>
          </cell>
          <cell r="C274" t="str">
            <v>Each</v>
          </cell>
          <cell r="D274">
            <v>37.78</v>
          </cell>
        </row>
        <row r="275">
          <cell r="A275">
            <v>7130830971</v>
          </cell>
          <cell r="B275" t="str">
            <v>Jointing sleeves for Panther Conductor.</v>
          </cell>
          <cell r="C275" t="str">
            <v>Each</v>
          </cell>
          <cell r="D275">
            <v>282.61</v>
          </cell>
        </row>
        <row r="276">
          <cell r="A276">
            <v>7130840021</v>
          </cell>
          <cell r="B276" t="str">
            <v>33 kV Porcelain Lightning Arrestor</v>
          </cell>
          <cell r="C276" t="str">
            <v>Each</v>
          </cell>
          <cell r="D276">
            <v>4094.6</v>
          </cell>
        </row>
        <row r="277">
          <cell r="A277">
            <v>7130840029</v>
          </cell>
          <cell r="B277" t="str">
            <v>11 kV Polymer Lightning Arrestor</v>
          </cell>
          <cell r="C277" t="str">
            <v>Each</v>
          </cell>
          <cell r="D277">
            <v>368.52</v>
          </cell>
        </row>
        <row r="278">
          <cell r="A278">
            <v>7130850198</v>
          </cell>
          <cell r="B278" t="str">
            <v>GI Structure for complete Equipment</v>
          </cell>
          <cell r="C278" t="str">
            <v>Kg</v>
          </cell>
          <cell r="D278">
            <v>96.73</v>
          </cell>
        </row>
        <row r="279">
          <cell r="A279">
            <v>7130850201</v>
          </cell>
          <cell r="B279" t="str">
            <v>D Transformer Mounting 100x50 mm Channel</v>
          </cell>
          <cell r="C279" t="str">
            <v>Set</v>
          </cell>
          <cell r="D279">
            <v>5987.84</v>
          </cell>
        </row>
        <row r="280">
          <cell r="A280">
            <v>7130850201</v>
          </cell>
          <cell r="B280" t="str">
            <v>Transformer Mounting with Belting for Addl. X-Arm</v>
          </cell>
          <cell r="C280" t="str">
            <v>No.</v>
          </cell>
          <cell r="D280">
            <v>5785.04</v>
          </cell>
        </row>
        <row r="281">
          <cell r="A281">
            <v>7130860017</v>
          </cell>
          <cell r="B281" t="str">
            <v>I-Bolt - 16 mm</v>
          </cell>
          <cell r="C281" t="str">
            <v>No.</v>
          </cell>
          <cell r="D281">
            <v>132.26</v>
          </cell>
        </row>
        <row r="282">
          <cell r="A282">
            <v>7130860032</v>
          </cell>
          <cell r="B282" t="str">
            <v>Stay Set 16 mm (Painted) LT &amp; 11 KV</v>
          </cell>
          <cell r="C282" t="str">
            <v>Each</v>
          </cell>
          <cell r="D282">
            <v>566.19000000000005</v>
          </cell>
        </row>
        <row r="283">
          <cell r="A283">
            <v>7130860033</v>
          </cell>
          <cell r="B283" t="str">
            <v>Stay Set 20 mm (Painted)</v>
          </cell>
          <cell r="C283" t="str">
            <v>Each</v>
          </cell>
          <cell r="D283">
            <v>1031.6600000000001</v>
          </cell>
        </row>
        <row r="284">
          <cell r="A284">
            <v>7130860076</v>
          </cell>
          <cell r="B284" t="str">
            <v>Stay Wire 7/4.00 mm (7/8 SWG)</v>
          </cell>
          <cell r="C284" t="str">
            <v>MT</v>
          </cell>
          <cell r="D284">
            <v>92856.94</v>
          </cell>
        </row>
        <row r="285">
          <cell r="A285">
            <v>7130860077</v>
          </cell>
          <cell r="B285" t="str">
            <v>Stay Wire 7/3.15 mm (7/10 SWG)</v>
          </cell>
          <cell r="C285" t="str">
            <v>MT</v>
          </cell>
          <cell r="D285">
            <v>93766.43</v>
          </cell>
        </row>
        <row r="286">
          <cell r="A286">
            <v>7130870010</v>
          </cell>
          <cell r="B286" t="str">
            <v>Earth spike</v>
          </cell>
          <cell r="C286" t="str">
            <v>No.</v>
          </cell>
          <cell r="D286">
            <v>952.74</v>
          </cell>
        </row>
        <row r="287">
          <cell r="A287">
            <v>7130870013</v>
          </cell>
          <cell r="B287" t="str">
            <v>Earthing coil (Coil of 115 turns of 50 mm dia. &amp; 2.5 Mtrs lead of 4.0 mm GI wire)</v>
          </cell>
          <cell r="C287" t="str">
            <v>Each</v>
          </cell>
          <cell r="D287">
            <v>152.88999999999999</v>
          </cell>
        </row>
        <row r="288">
          <cell r="A288">
            <v>7130870030</v>
          </cell>
          <cell r="B288" t="str">
            <v>Earthing Rod 25 mm 1.2 Mtr.</v>
          </cell>
          <cell r="C288" t="str">
            <v>No.</v>
          </cell>
          <cell r="D288">
            <v>477.06</v>
          </cell>
        </row>
        <row r="289">
          <cell r="A289">
            <v>7130870041</v>
          </cell>
          <cell r="B289" t="str">
            <v>G.I.Wire 3.15 mm (10 SWG)</v>
          </cell>
          <cell r="C289" t="str">
            <v>MT</v>
          </cell>
          <cell r="D289">
            <v>80579.350000000006</v>
          </cell>
        </row>
        <row r="290">
          <cell r="A290">
            <v>7130870043</v>
          </cell>
          <cell r="B290" t="str">
            <v>G.I.Wire 4.0 mm (8 SWG)</v>
          </cell>
          <cell r="C290" t="str">
            <v>MT</v>
          </cell>
          <cell r="D290">
            <v>80521.84</v>
          </cell>
        </row>
        <row r="291">
          <cell r="A291">
            <v>7130870045</v>
          </cell>
          <cell r="B291" t="str">
            <v>G.I.Wire 5.0 mm (6 SWG)</v>
          </cell>
          <cell r="C291" t="str">
            <v>MT</v>
          </cell>
          <cell r="D291">
            <v>80521.84</v>
          </cell>
        </row>
        <row r="292">
          <cell r="A292">
            <v>7130870088</v>
          </cell>
          <cell r="B292" t="str">
            <v>Earthing set (Pipe earth as per DRG No.-G/008)</v>
          </cell>
          <cell r="C292" t="str">
            <v>Each</v>
          </cell>
          <cell r="D292">
            <v>2567.64</v>
          </cell>
        </row>
        <row r="293">
          <cell r="A293">
            <v>7130870318</v>
          </cell>
          <cell r="B293" t="str">
            <v>Tension hardware suitable for Panther Conductor.</v>
          </cell>
          <cell r="C293" t="str">
            <v>Set</v>
          </cell>
          <cell r="D293">
            <v>1255.71</v>
          </cell>
        </row>
        <row r="294">
          <cell r="A294">
            <v>7130877681</v>
          </cell>
          <cell r="B294" t="str">
            <v>Dead-end Assembly (Suitable for all size cable)</v>
          </cell>
          <cell r="C294" t="str">
            <v>Each</v>
          </cell>
          <cell r="D294">
            <v>2995.56</v>
          </cell>
        </row>
        <row r="295">
          <cell r="A295">
            <v>7130877683</v>
          </cell>
          <cell r="B295" t="str">
            <v>Straight line Suspension Assembly (Suitable for all size cable)</v>
          </cell>
          <cell r="C295" t="str">
            <v>Each</v>
          </cell>
          <cell r="D295">
            <v>2662.71</v>
          </cell>
        </row>
        <row r="296">
          <cell r="A296">
            <v>7130880006</v>
          </cell>
          <cell r="B296" t="str">
            <v>Cable marker for U/G cable</v>
          </cell>
          <cell r="C296" t="str">
            <v>No.</v>
          </cell>
          <cell r="D296">
            <v>136.55000000000001</v>
          </cell>
        </row>
        <row r="297">
          <cell r="A297">
            <v>7130880006</v>
          </cell>
          <cell r="B297" t="str">
            <v>Pad Connector (for Panther conductor)</v>
          </cell>
          <cell r="C297" t="str">
            <v>No.</v>
          </cell>
          <cell r="D297">
            <v>173.63</v>
          </cell>
        </row>
        <row r="298">
          <cell r="A298">
            <v>7130880041</v>
          </cell>
          <cell r="B298" t="str">
            <v>Danger board 33 kV &amp; 11 kV</v>
          </cell>
          <cell r="C298" t="str">
            <v>Each</v>
          </cell>
          <cell r="D298">
            <v>113.77</v>
          </cell>
        </row>
        <row r="299">
          <cell r="A299">
            <v>7130890004</v>
          </cell>
          <cell r="B299" t="str">
            <v>LT Feeder Piller box for 1 phase 8 connection made of M.S.Sheet.</v>
          </cell>
          <cell r="C299" t="str">
            <v>Nos.</v>
          </cell>
          <cell r="D299">
            <v>6584.07</v>
          </cell>
        </row>
        <row r="300">
          <cell r="A300">
            <v>7130890005</v>
          </cell>
          <cell r="B300" t="str">
            <v>LT Feeder Piller box for 1 phase 12 connection made of M.S.Sheet.</v>
          </cell>
          <cell r="C300" t="str">
            <v>Nos.</v>
          </cell>
          <cell r="D300">
            <v>8307.5</v>
          </cell>
        </row>
        <row r="301">
          <cell r="A301">
            <v>7130890006</v>
          </cell>
          <cell r="B301" t="str">
            <v xml:space="preserve">LT Feeder Piller box for 3 phase 4 connection made of M.S.Sheet. </v>
          </cell>
          <cell r="C301" t="str">
            <v>Nos.</v>
          </cell>
          <cell r="D301">
            <v>18841.39</v>
          </cell>
        </row>
        <row r="302">
          <cell r="A302">
            <v>7130890007</v>
          </cell>
          <cell r="B302" t="str">
            <v>LT Feeder Piller box for 3 phase 8 connection made of M.S.Sheet.</v>
          </cell>
          <cell r="C302" t="str">
            <v>Nos.</v>
          </cell>
          <cell r="D302">
            <v>19738.599999999999</v>
          </cell>
        </row>
        <row r="303">
          <cell r="A303">
            <v>7130890008</v>
          </cell>
          <cell r="B303" t="str">
            <v>L.T.Line Spacers</v>
          </cell>
          <cell r="C303" t="str">
            <v>Nos.</v>
          </cell>
          <cell r="D303">
            <v>58.17</v>
          </cell>
        </row>
        <row r="304">
          <cell r="A304">
            <v>7130890973</v>
          </cell>
          <cell r="B304" t="str">
            <v xml:space="preserve">Stainless steel strap with buckle (for installation of Service Distribution Box) </v>
          </cell>
          <cell r="C304" t="str">
            <v>Set</v>
          </cell>
          <cell r="D304">
            <v>71.81</v>
          </cell>
        </row>
        <row r="305">
          <cell r="A305">
            <v>7131961526</v>
          </cell>
          <cell r="B305" t="str">
            <v>Modem (4G)</v>
          </cell>
          <cell r="C305" t="str">
            <v>Nos.</v>
          </cell>
          <cell r="D305">
            <v>4631.5</v>
          </cell>
        </row>
        <row r="306">
          <cell r="A306">
            <v>7130893004</v>
          </cell>
          <cell r="B306" t="str">
            <v>Eye Hook</v>
          </cell>
          <cell r="C306" t="str">
            <v>No.</v>
          </cell>
          <cell r="D306">
            <v>226.84</v>
          </cell>
        </row>
        <row r="307">
          <cell r="A307">
            <v>7130897759</v>
          </cell>
          <cell r="B307" t="str">
            <v>33 kV Guarding Channel 100x50 mm</v>
          </cell>
          <cell r="C307" t="str">
            <v>Set</v>
          </cell>
          <cell r="D307">
            <v>4365.4399999999996</v>
          </cell>
        </row>
        <row r="308">
          <cell r="A308">
            <v>7131210001</v>
          </cell>
          <cell r="B308" t="str">
            <v>Panel lndication lamps</v>
          </cell>
          <cell r="C308" t="str">
            <v>Nos.</v>
          </cell>
          <cell r="D308">
            <v>129.02000000000001</v>
          </cell>
        </row>
        <row r="309">
          <cell r="A309">
            <v>7131210010</v>
          </cell>
          <cell r="B309" t="str">
            <v>LED 7 Watt lamp with holder</v>
          </cell>
          <cell r="C309" t="str">
            <v>Each</v>
          </cell>
        </row>
        <row r="310">
          <cell r="A310">
            <v>7131210018</v>
          </cell>
          <cell r="B310" t="str">
            <v>LED 12 Watt lamp with holder</v>
          </cell>
          <cell r="C310" t="str">
            <v>Each</v>
          </cell>
        </row>
        <row r="311">
          <cell r="A311">
            <v>7131210019</v>
          </cell>
          <cell r="B311" t="str">
            <v>LED 14 Watt lamp with holder</v>
          </cell>
          <cell r="C311" t="str">
            <v>Each</v>
          </cell>
        </row>
        <row r="312">
          <cell r="A312">
            <v>7131210020</v>
          </cell>
          <cell r="B312" t="str">
            <v>LED 15 Watt lamp with holder</v>
          </cell>
          <cell r="C312" t="str">
            <v>Each</v>
          </cell>
        </row>
        <row r="313">
          <cell r="A313">
            <v>7131210021</v>
          </cell>
          <cell r="B313" t="str">
            <v>LED  Lamps with COMPLETE FITTING - 15 W</v>
          </cell>
          <cell r="C313" t="str">
            <v>Nos.</v>
          </cell>
        </row>
        <row r="314">
          <cell r="A314">
            <v>7131210022</v>
          </cell>
          <cell r="B314" t="str">
            <v>LED  LAMPS WITH COMPLETE FITTING - 20 W</v>
          </cell>
          <cell r="C314" t="str">
            <v>Nos.</v>
          </cell>
        </row>
        <row r="315">
          <cell r="A315">
            <v>7131210852</v>
          </cell>
          <cell r="B315" t="str">
            <v>CFL 7 Watts</v>
          </cell>
          <cell r="C315" t="str">
            <v>Each</v>
          </cell>
        </row>
        <row r="316">
          <cell r="A316">
            <v>7131210881</v>
          </cell>
          <cell r="B316" t="str">
            <v xml:space="preserve">250 Watt Metal Halide  </v>
          </cell>
          <cell r="C316" t="str">
            <v>Each</v>
          </cell>
        </row>
        <row r="317">
          <cell r="A317">
            <v>7131220182</v>
          </cell>
          <cell r="B317" t="str">
            <v>Tube Light Rod (T5 type)</v>
          </cell>
          <cell r="C317" t="str">
            <v>Each</v>
          </cell>
        </row>
        <row r="318">
          <cell r="A318">
            <v>7131230003</v>
          </cell>
          <cell r="B318" t="str">
            <v xml:space="preserve">250 Watt Sodium Vapour </v>
          </cell>
          <cell r="C318" t="str">
            <v>Each</v>
          </cell>
        </row>
        <row r="319">
          <cell r="A319">
            <v>7131230116</v>
          </cell>
          <cell r="B319" t="str">
            <v xml:space="preserve">250 Watt Mercury Vapour </v>
          </cell>
          <cell r="C319" t="str">
            <v>Each</v>
          </cell>
        </row>
        <row r="320">
          <cell r="A320">
            <v>7131230128</v>
          </cell>
          <cell r="B320" t="str">
            <v>Mercury vapour lamp for Gate lighting 2 Nos</v>
          </cell>
          <cell r="C320" t="str">
            <v>Each</v>
          </cell>
        </row>
        <row r="321">
          <cell r="A321">
            <v>7131280006</v>
          </cell>
          <cell r="B321" t="str">
            <v>CFL 15 Watts</v>
          </cell>
          <cell r="C321" t="str">
            <v>Each</v>
          </cell>
        </row>
        <row r="322">
          <cell r="A322">
            <v>7131280007</v>
          </cell>
          <cell r="B322" t="str">
            <v>CFL 20 Watts</v>
          </cell>
          <cell r="C322" t="str">
            <v>Each</v>
          </cell>
        </row>
        <row r="323">
          <cell r="A323">
            <v>7131280008</v>
          </cell>
          <cell r="B323" t="str">
            <v>CFL 23 Watts</v>
          </cell>
          <cell r="C323" t="str">
            <v>Each</v>
          </cell>
        </row>
        <row r="324">
          <cell r="A324">
            <v>7131280009</v>
          </cell>
          <cell r="B324" t="str">
            <v xml:space="preserve">125 Watt Mercury Vapour </v>
          </cell>
          <cell r="C324" t="str">
            <v>Each</v>
          </cell>
        </row>
        <row r="325">
          <cell r="A325">
            <v>7131280010</v>
          </cell>
          <cell r="B325" t="str">
            <v>Halogen Filament (1000 Watts)</v>
          </cell>
          <cell r="C325" t="str">
            <v>Each</v>
          </cell>
        </row>
        <row r="326">
          <cell r="A326">
            <v>7131280011</v>
          </cell>
          <cell r="B326" t="str">
            <v>Search Light Unit with 1000 Watt Halogen Lamp.</v>
          </cell>
          <cell r="C326" t="str">
            <v>Each</v>
          </cell>
        </row>
        <row r="327">
          <cell r="A327">
            <v>7131280012</v>
          </cell>
          <cell r="B327" t="str">
            <v xml:space="preserve">Street Light fitting with tube light </v>
          </cell>
          <cell r="C327" t="str">
            <v>Each</v>
          </cell>
        </row>
        <row r="328">
          <cell r="A328">
            <v>7131280013</v>
          </cell>
          <cell r="B328" t="str">
            <v>Street Light fitting with CFL</v>
          </cell>
          <cell r="C328" t="str">
            <v>Each</v>
          </cell>
        </row>
        <row r="329">
          <cell r="A329">
            <v>7131280014</v>
          </cell>
          <cell r="B329" t="str">
            <v>HPSV lamp 150 watt</v>
          </cell>
          <cell r="C329" t="str">
            <v>Each</v>
          </cell>
        </row>
        <row r="330">
          <cell r="A330">
            <v>7131280015</v>
          </cell>
          <cell r="B330" t="str">
            <v>HPSV Choke 250 watt</v>
          </cell>
          <cell r="C330" t="str">
            <v>Each</v>
          </cell>
        </row>
        <row r="331">
          <cell r="A331">
            <v>7131280016</v>
          </cell>
          <cell r="B331" t="str">
            <v>150 Watt metal halide fitting / HPSV fitting</v>
          </cell>
          <cell r="C331" t="str">
            <v>Each</v>
          </cell>
        </row>
        <row r="332">
          <cell r="A332">
            <v>7131280017</v>
          </cell>
          <cell r="B332" t="str">
            <v>250 Watt metal halide fitting / HPSV fitting</v>
          </cell>
          <cell r="C332" t="str">
            <v>Each</v>
          </cell>
        </row>
        <row r="333">
          <cell r="A333">
            <v>7131280882</v>
          </cell>
          <cell r="B333" t="str">
            <v>CFL 11 Watts</v>
          </cell>
          <cell r="C333" t="str">
            <v>Each</v>
          </cell>
        </row>
        <row r="334">
          <cell r="A334">
            <v>7131300046</v>
          </cell>
          <cell r="B334" t="str">
            <v>Three Phase, 10-60 Amps. with poly carbonate Meter Box</v>
          </cell>
          <cell r="C334" t="str">
            <v>Each</v>
          </cell>
          <cell r="D334">
            <v>1592</v>
          </cell>
        </row>
        <row r="335">
          <cell r="A335">
            <v>7131300065</v>
          </cell>
          <cell r="B335" t="str">
            <v>3 Ø 4 Wire 0.2S accuracy class CT operated meter (for __/110 Volts; __/1 Amps; or __/5 Amps)</v>
          </cell>
          <cell r="C335" t="str">
            <v>Each</v>
          </cell>
          <cell r="D335">
            <v>1177339.45</v>
          </cell>
        </row>
        <row r="336">
          <cell r="A336">
            <v>7131300067</v>
          </cell>
          <cell r="B336" t="str">
            <v>Specific gravity correction chart</v>
          </cell>
          <cell r="C336" t="str">
            <v>Nos.</v>
          </cell>
          <cell r="D336">
            <v>182.97</v>
          </cell>
        </row>
        <row r="337">
          <cell r="A337">
            <v>7131300082</v>
          </cell>
          <cell r="B337" t="str">
            <v>D.C.Volt meter range - 3V to + 5V</v>
          </cell>
          <cell r="C337" t="str">
            <v>Nos.</v>
          </cell>
          <cell r="D337">
            <v>818.44</v>
          </cell>
        </row>
        <row r="338">
          <cell r="A338">
            <v>7131300500</v>
          </cell>
          <cell r="B338" t="str">
            <v>Static 5.0-30 Amps Pilfer proof with transparent poly carbonate meter box.</v>
          </cell>
          <cell r="C338" t="str">
            <v>Each</v>
          </cell>
          <cell r="D338">
            <v>744.93</v>
          </cell>
        </row>
        <row r="339">
          <cell r="A339">
            <v>7131300881</v>
          </cell>
          <cell r="B339" t="str">
            <v xml:space="preserve">CMRI (Common Meter Reading Instrument) </v>
          </cell>
          <cell r="C339" t="str">
            <v>Each</v>
          </cell>
          <cell r="D339">
            <v>25045.5</v>
          </cell>
        </row>
        <row r="340">
          <cell r="A340">
            <v>7131310002</v>
          </cell>
          <cell r="B340" t="str">
            <v>CT operated electronic static bidirectional meter with DLMS for net metering</v>
          </cell>
          <cell r="C340" t="str">
            <v>Each</v>
          </cell>
          <cell r="D340">
            <v>3068.03</v>
          </cell>
        </row>
        <row r="341">
          <cell r="A341">
            <v>7131310005</v>
          </cell>
          <cell r="B341" t="str">
            <v>CT operated electronic static bidirectional meters with DLMS protocol for net metering</v>
          </cell>
          <cell r="C341" t="str">
            <v>Each</v>
          </cell>
          <cell r="D341">
            <v>2978.09</v>
          </cell>
        </row>
        <row r="342">
          <cell r="A342">
            <v>7131310045</v>
          </cell>
          <cell r="B342" t="str">
            <v>Bidirectional Meter 1 phase for Solar Roof Top</v>
          </cell>
          <cell r="C342" t="str">
            <v>Each</v>
          </cell>
          <cell r="D342">
            <v>1129.0809408999999</v>
          </cell>
        </row>
        <row r="343">
          <cell r="A343">
            <v>7131310040</v>
          </cell>
          <cell r="B343" t="str">
            <v>Bidirectional Meter 3 phase for Solar Roof Top</v>
          </cell>
          <cell r="C343" t="str">
            <v>Each</v>
          </cell>
          <cell r="D343">
            <v>2352.2565863</v>
          </cell>
        </row>
        <row r="344">
          <cell r="A344">
            <v>7131310013</v>
          </cell>
          <cell r="B344" t="str">
            <v>3 Ø 4 Wire 0.5S, 5 Amp. Bulk consumer meter</v>
          </cell>
          <cell r="C344" t="str">
            <v>Each</v>
          </cell>
          <cell r="D344">
            <v>5016.38</v>
          </cell>
        </row>
        <row r="345">
          <cell r="A345">
            <v>7131310015</v>
          </cell>
          <cell r="B345" t="str">
            <v>CT operated electronic static meters with AMR (Composite Unit) with LTCTs / Modem / Meter / Meter Box.</v>
          </cell>
          <cell r="C345" t="str">
            <v>Each</v>
          </cell>
          <cell r="D345">
            <v>13314.29</v>
          </cell>
        </row>
        <row r="346">
          <cell r="A346">
            <v>7131310033</v>
          </cell>
          <cell r="B346" t="str">
            <v>3 Ø 4 Wire 0.5S, 5 Amp. with DLMS Protocol category A</v>
          </cell>
          <cell r="C346" t="str">
            <v>Each</v>
          </cell>
          <cell r="D346">
            <v>4151.97</v>
          </cell>
        </row>
        <row r="347">
          <cell r="A347">
            <v>7131310034</v>
          </cell>
          <cell r="B347" t="str">
            <v>3 Ø 4 Wire 0.5S, 5 Amp. with DLMS Protocol category B</v>
          </cell>
          <cell r="C347" t="str">
            <v>Each</v>
          </cell>
          <cell r="D347">
            <v>4151.97</v>
          </cell>
        </row>
        <row r="348">
          <cell r="A348">
            <v>7131310035</v>
          </cell>
          <cell r="B348" t="str">
            <v>3 Ø 4 Wire 0.2S, 1 Amp.  bulk consumer meter</v>
          </cell>
          <cell r="C348" t="str">
            <v>Each</v>
          </cell>
          <cell r="D348">
            <v>19471.52</v>
          </cell>
        </row>
        <row r="349">
          <cell r="A349">
            <v>7131310036</v>
          </cell>
          <cell r="B349" t="str">
            <v xml:space="preserve">3 Ø 3 Wire 0.2S, 1 Amp. bulk consumer meter </v>
          </cell>
          <cell r="C349" t="str">
            <v>Each</v>
          </cell>
          <cell r="D349">
            <v>19472.099999999999</v>
          </cell>
        </row>
        <row r="350">
          <cell r="A350">
            <v>7131310042</v>
          </cell>
          <cell r="B350" t="str">
            <v>3 Ø 4 Wire 0.2S 5A bulk consumer meter</v>
          </cell>
          <cell r="C350" t="str">
            <v>Each</v>
          </cell>
          <cell r="D350">
            <v>19952.599999999999</v>
          </cell>
        </row>
        <row r="351">
          <cell r="A351">
            <v>7131397678</v>
          </cell>
          <cell r="B351" t="str">
            <v>Test terminal Box (TTB)</v>
          </cell>
          <cell r="C351" t="str">
            <v>Each</v>
          </cell>
          <cell r="D351">
            <v>1982.4</v>
          </cell>
        </row>
        <row r="352">
          <cell r="A352">
            <v>7131310997</v>
          </cell>
          <cell r="B352" t="str">
            <v>CT operated electronic static bidirectional meters with DLMS Protocol.</v>
          </cell>
          <cell r="C352" t="str">
            <v>Each</v>
          </cell>
          <cell r="D352">
            <v>1800</v>
          </cell>
        </row>
        <row r="353">
          <cell r="A353">
            <v>7131320009</v>
          </cell>
          <cell r="B353" t="str">
            <v>Digital Multimeter Electronic Type</v>
          </cell>
          <cell r="C353" t="str">
            <v>Nos.</v>
          </cell>
          <cell r="D353">
            <v>3666.36</v>
          </cell>
        </row>
        <row r="354">
          <cell r="A354">
            <v>7131321603</v>
          </cell>
          <cell r="B354" t="str">
            <v>Earth resistance tester (20/200/2000 Ω) Digital</v>
          </cell>
          <cell r="C354" t="str">
            <v>Nos.</v>
          </cell>
          <cell r="D354">
            <v>4217.1400000000003</v>
          </cell>
        </row>
        <row r="355">
          <cell r="A355">
            <v>7131324780</v>
          </cell>
          <cell r="B355" t="str">
            <v>Megger 500 V</v>
          </cell>
          <cell r="C355" t="str">
            <v>Nos.</v>
          </cell>
          <cell r="D355">
            <v>4399.62</v>
          </cell>
        </row>
        <row r="356">
          <cell r="A356">
            <v>7131324806</v>
          </cell>
          <cell r="B356" t="str">
            <v>Megger up to 2.5 kV</v>
          </cell>
          <cell r="C356" t="str">
            <v>Nos.</v>
          </cell>
          <cell r="D356">
            <v>6630.9</v>
          </cell>
        </row>
        <row r="357">
          <cell r="A357">
            <v>7131329275</v>
          </cell>
          <cell r="B357" t="str">
            <v>Non Directional, 30-V, 5-Amps IDMT relay.</v>
          </cell>
          <cell r="C357" t="str">
            <v>Each</v>
          </cell>
          <cell r="D357">
            <v>5972.39</v>
          </cell>
        </row>
        <row r="358">
          <cell r="A358">
            <v>7131334001</v>
          </cell>
          <cell r="B358" t="str">
            <v>Set of 3 O.C. relays + 1 E/F  instantaneous high set feature numerical type</v>
          </cell>
          <cell r="C358" t="str">
            <v>Nos.</v>
          </cell>
          <cell r="D358">
            <v>5504.7</v>
          </cell>
        </row>
        <row r="359">
          <cell r="A359">
            <v>7131334002</v>
          </cell>
          <cell r="B359" t="str">
            <v>Set of 2 O.C. + 1 earth fault relay without numerical instantaneous high set feature</v>
          </cell>
          <cell r="C359" t="str">
            <v>Nos.</v>
          </cell>
          <cell r="D359">
            <v>5596.74</v>
          </cell>
        </row>
        <row r="360">
          <cell r="A360">
            <v>7131399007</v>
          </cell>
          <cell r="B360" t="str">
            <v>Master trip relays</v>
          </cell>
          <cell r="C360" t="str">
            <v>Nos.</v>
          </cell>
          <cell r="D360">
            <v>1098.58</v>
          </cell>
        </row>
        <row r="361">
          <cell r="A361">
            <v>7131300008</v>
          </cell>
          <cell r="B361" t="str">
            <v xml:space="preserve">Auxiliary Relay </v>
          </cell>
          <cell r="C361" t="str">
            <v>Nos.</v>
          </cell>
          <cell r="D361">
            <v>2266.75</v>
          </cell>
        </row>
        <row r="362">
          <cell r="A362">
            <v>7131300009</v>
          </cell>
          <cell r="B362" t="str">
            <v>Electrically Reset type Master Trip relay</v>
          </cell>
          <cell r="C362" t="str">
            <v>Nos.</v>
          </cell>
          <cell r="D362">
            <v>3599</v>
          </cell>
        </row>
        <row r="363">
          <cell r="A363">
            <v>7131300010</v>
          </cell>
          <cell r="B363" t="str">
            <v xml:space="preserve">SCADA Compatible Relay (As per IEC 107/IEC61850 protocol) </v>
          </cell>
          <cell r="C363" t="str">
            <v>Nos.</v>
          </cell>
          <cell r="D363">
            <v>37170</v>
          </cell>
        </row>
        <row r="364">
          <cell r="A364">
            <v>7131338004</v>
          </cell>
          <cell r="B364" t="str">
            <v>Transformer Oil Dielectric Breakdown testkit</v>
          </cell>
          <cell r="C364" t="str">
            <v>Nos.</v>
          </cell>
          <cell r="D364">
            <v>74383.48</v>
          </cell>
        </row>
        <row r="365">
          <cell r="A365">
            <v>7131338025</v>
          </cell>
          <cell r="B365" t="str">
            <v>Neon tester</v>
          </cell>
          <cell r="C365" t="str">
            <v>Nos.</v>
          </cell>
          <cell r="D365">
            <v>64.510000000000005</v>
          </cell>
        </row>
        <row r="366">
          <cell r="A366">
            <v>7131387501</v>
          </cell>
          <cell r="B366" t="str">
            <v>Battery Hydrometer</v>
          </cell>
          <cell r="C366" t="str">
            <v>Nos.</v>
          </cell>
          <cell r="D366">
            <v>318.20999999999998</v>
          </cell>
        </row>
        <row r="367">
          <cell r="A367">
            <v>7131387502</v>
          </cell>
          <cell r="B367" t="str">
            <v>Thermometer (Wall Mounted)</v>
          </cell>
          <cell r="C367" t="str">
            <v>Nos.</v>
          </cell>
          <cell r="D367">
            <v>629.58000000000004</v>
          </cell>
        </row>
        <row r="368">
          <cell r="A368">
            <v>7131390014</v>
          </cell>
          <cell r="B368" t="str">
            <v>Earthing Coil for messenger wire</v>
          </cell>
          <cell r="C368" t="str">
            <v>Nos.</v>
          </cell>
          <cell r="D368">
            <v>238.63</v>
          </cell>
        </row>
        <row r="369">
          <cell r="A369">
            <v>7131390015</v>
          </cell>
          <cell r="B369" t="str">
            <v>Anchor sleeve for messenger wire</v>
          </cell>
          <cell r="C369" t="str">
            <v>Nos.</v>
          </cell>
          <cell r="D369">
            <v>41.26</v>
          </cell>
        </row>
        <row r="370">
          <cell r="A370">
            <v>7131390016</v>
          </cell>
          <cell r="B370" t="str">
            <v>Universal hook &amp; Bolts &amp; nuts</v>
          </cell>
          <cell r="C370" t="str">
            <v>Nos.</v>
          </cell>
          <cell r="D370">
            <v>578.1</v>
          </cell>
        </row>
        <row r="371">
          <cell r="A371">
            <v>7131820031</v>
          </cell>
          <cell r="B371" t="str">
            <v>LT Single Phase MCB 5 Amps.</v>
          </cell>
          <cell r="C371" t="str">
            <v>Each</v>
          </cell>
          <cell r="D371">
            <v>120.8</v>
          </cell>
        </row>
        <row r="372">
          <cell r="A372">
            <v>7131820032</v>
          </cell>
          <cell r="B372" t="str">
            <v>LT Single Phase MCB 6 to 16 Amps.</v>
          </cell>
          <cell r="C372" t="str">
            <v>Each</v>
          </cell>
          <cell r="D372">
            <v>120.8</v>
          </cell>
        </row>
        <row r="373">
          <cell r="A373">
            <v>7131820033</v>
          </cell>
          <cell r="B373" t="str">
            <v>LT Three Phase MCB 16 Amps.</v>
          </cell>
          <cell r="C373" t="str">
            <v>Each</v>
          </cell>
          <cell r="D373">
            <v>511.92</v>
          </cell>
        </row>
        <row r="374">
          <cell r="A374">
            <v>7131820034</v>
          </cell>
          <cell r="B374" t="str">
            <v>LT Three Phase MCB 32 Amps.</v>
          </cell>
          <cell r="C374" t="str">
            <v>Each</v>
          </cell>
          <cell r="D374">
            <v>511.92</v>
          </cell>
        </row>
        <row r="375">
          <cell r="A375">
            <v>7131820035</v>
          </cell>
          <cell r="B375" t="str">
            <v>ELCB-MCB Composite Unit 10 Amps. (100 mA DP)</v>
          </cell>
          <cell r="C375" t="str">
            <v>Each</v>
          </cell>
          <cell r="D375">
            <v>3410.03</v>
          </cell>
        </row>
        <row r="376">
          <cell r="A376">
            <v>7131820036</v>
          </cell>
          <cell r="B376" t="str">
            <v>ELCB-MCB Composite Unit 16 Amps. (100 mA DP)</v>
          </cell>
          <cell r="C376" t="str">
            <v>Each</v>
          </cell>
          <cell r="D376">
            <v>3694.7</v>
          </cell>
        </row>
        <row r="377">
          <cell r="A377">
            <v>7131820037</v>
          </cell>
          <cell r="B377" t="str">
            <v>ELCB-MCB Composite Unit 20 Amps. (100 mA DP)</v>
          </cell>
          <cell r="C377" t="str">
            <v>Each</v>
          </cell>
          <cell r="D377">
            <v>3694.7</v>
          </cell>
        </row>
        <row r="378">
          <cell r="A378">
            <v>7131820038</v>
          </cell>
          <cell r="B378" t="str">
            <v>MCCB 32 Amps. (10 kA TP)</v>
          </cell>
          <cell r="C378" t="str">
            <v>Each</v>
          </cell>
          <cell r="D378">
            <v>2699.57</v>
          </cell>
        </row>
        <row r="379">
          <cell r="A379">
            <v>7131820039</v>
          </cell>
          <cell r="B379" t="str">
            <v>MCCB 160 Amps. (10 kA TP)</v>
          </cell>
          <cell r="C379" t="str">
            <v>Each</v>
          </cell>
          <cell r="D379">
            <v>6181.37</v>
          </cell>
        </row>
        <row r="380">
          <cell r="A380">
            <v>7131900005</v>
          </cell>
          <cell r="B380" t="str">
            <v>Locally fabricated - 3 Phase fuse units 150 Amps. (Robust fuse for circuit base).</v>
          </cell>
          <cell r="C380" t="str">
            <v>Each</v>
          </cell>
          <cell r="D380">
            <v>845.47</v>
          </cell>
        </row>
        <row r="381">
          <cell r="A381">
            <v>7131900033</v>
          </cell>
          <cell r="B381" t="str">
            <v>D.O.Fuse element 11 kV (1.5 Amp. to 10 Amp.)</v>
          </cell>
          <cell r="C381" t="str">
            <v>No.</v>
          </cell>
          <cell r="D381">
            <v>7.88</v>
          </cell>
        </row>
        <row r="382">
          <cell r="A382">
            <v>7131900071</v>
          </cell>
          <cell r="B382" t="str">
            <v>H.R.C. Fuse 250 Amps.</v>
          </cell>
          <cell r="C382" t="str">
            <v>Each</v>
          </cell>
          <cell r="D382">
            <v>316.44</v>
          </cell>
        </row>
        <row r="383">
          <cell r="A383">
            <v>7131900072</v>
          </cell>
          <cell r="B383" t="str">
            <v>H.R.C. Fuse 400 Amps.</v>
          </cell>
          <cell r="C383" t="str">
            <v>Each</v>
          </cell>
          <cell r="D383">
            <v>486.5</v>
          </cell>
        </row>
        <row r="384">
          <cell r="A384">
            <v>7131900625</v>
          </cell>
          <cell r="B384" t="str">
            <v>D.O.Fuse element 33 kV (25 Amp.)</v>
          </cell>
          <cell r="C384" t="str">
            <v>No.</v>
          </cell>
          <cell r="D384">
            <v>13.5</v>
          </cell>
        </row>
        <row r="385">
          <cell r="A385">
            <v>7131900650</v>
          </cell>
          <cell r="B385" t="str">
            <v>D.O.Fuse element 33 kV (50 Amp.)</v>
          </cell>
          <cell r="C385" t="str">
            <v>No.</v>
          </cell>
          <cell r="D385">
            <v>14.63</v>
          </cell>
        </row>
        <row r="386">
          <cell r="A386">
            <v>7131900876</v>
          </cell>
          <cell r="B386" t="str">
            <v>H.R.C. Fuse Unit 100 Amps.</v>
          </cell>
          <cell r="C386" t="str">
            <v>Each</v>
          </cell>
          <cell r="D386">
            <v>311.95</v>
          </cell>
        </row>
        <row r="387">
          <cell r="A387">
            <v>7131900876</v>
          </cell>
          <cell r="B387" t="str">
            <v>H.R.C. Fuse 100 Amps.</v>
          </cell>
          <cell r="C387" t="str">
            <v>Each</v>
          </cell>
          <cell r="D387">
            <v>121.63</v>
          </cell>
        </row>
        <row r="388">
          <cell r="A388">
            <v>7131900880</v>
          </cell>
          <cell r="B388" t="str">
            <v>H.R.C. Fuse Unit 250 Amps.</v>
          </cell>
          <cell r="C388" t="str">
            <v>Each</v>
          </cell>
          <cell r="D388">
            <v>783.8</v>
          </cell>
        </row>
        <row r="389">
          <cell r="A389">
            <v>7131900881</v>
          </cell>
          <cell r="B389" t="str">
            <v>H.R.C. Fuse Unit 400 Amps.</v>
          </cell>
          <cell r="C389" t="str">
            <v>Each</v>
          </cell>
          <cell r="D389">
            <v>867.14</v>
          </cell>
        </row>
        <row r="390">
          <cell r="A390">
            <v>7131900969</v>
          </cell>
          <cell r="B390" t="str">
            <v>T.C. Fuse Wire 22 SWG</v>
          </cell>
          <cell r="C390" t="str">
            <v>Kg</v>
          </cell>
          <cell r="D390">
            <v>1108.05</v>
          </cell>
        </row>
        <row r="391">
          <cell r="A391">
            <v>7131900971</v>
          </cell>
          <cell r="B391" t="str">
            <v>T.C. Fuse Wire 20 SWG</v>
          </cell>
          <cell r="C391" t="str">
            <v>Kg</v>
          </cell>
          <cell r="D391">
            <v>1108.05</v>
          </cell>
        </row>
        <row r="392">
          <cell r="A392">
            <v>7131900973</v>
          </cell>
          <cell r="B392" t="str">
            <v>T.C. Fuse Wire 18 SWG</v>
          </cell>
          <cell r="C392" t="str">
            <v>Kg</v>
          </cell>
          <cell r="D392">
            <v>1073.8</v>
          </cell>
        </row>
        <row r="393">
          <cell r="A393">
            <v>7131900975</v>
          </cell>
          <cell r="B393" t="str">
            <v>T.C. Fuse Wire 16 SWG</v>
          </cell>
          <cell r="C393" t="str">
            <v>Kg</v>
          </cell>
          <cell r="D393">
            <v>1073.8</v>
          </cell>
        </row>
        <row r="394">
          <cell r="A394">
            <v>7131900977</v>
          </cell>
          <cell r="B394" t="str">
            <v>T.C. Fuse Wire 14 SWG</v>
          </cell>
          <cell r="C394" t="str">
            <v>Kg</v>
          </cell>
          <cell r="D394">
            <v>1073.8</v>
          </cell>
        </row>
        <row r="395">
          <cell r="A395">
            <v>7131900979</v>
          </cell>
          <cell r="B395" t="str">
            <v>T.C. Fuse Wire 12 SWG</v>
          </cell>
          <cell r="C395" t="str">
            <v>Kg</v>
          </cell>
          <cell r="D395">
            <v>1073.8</v>
          </cell>
        </row>
        <row r="396">
          <cell r="A396">
            <v>7131900981</v>
          </cell>
          <cell r="B396" t="str">
            <v>T.C. Fuse Wire 10 SWG</v>
          </cell>
          <cell r="C396" t="str">
            <v>Kg</v>
          </cell>
          <cell r="D396">
            <v>1073.8</v>
          </cell>
        </row>
        <row r="397">
          <cell r="A397">
            <v>7131900974</v>
          </cell>
          <cell r="B397" t="str">
            <v>T.C. Fuse Wire 8 SWG</v>
          </cell>
          <cell r="C397" t="str">
            <v>Kg</v>
          </cell>
          <cell r="D397">
            <v>1073.8</v>
          </cell>
        </row>
        <row r="398">
          <cell r="A398">
            <v>7131910653</v>
          </cell>
          <cell r="B398" t="str">
            <v>Porcelain Kit-kat fuse unit 32 Amps.</v>
          </cell>
          <cell r="C398" t="str">
            <v>Each</v>
          </cell>
          <cell r="D398">
            <v>55.32</v>
          </cell>
        </row>
        <row r="399">
          <cell r="A399">
            <v>7131910654</v>
          </cell>
          <cell r="B399" t="str">
            <v>Porcelain Kit-kat fuse unit 63 Amps.</v>
          </cell>
          <cell r="C399" t="str">
            <v>Each</v>
          </cell>
          <cell r="D399">
            <v>109.32</v>
          </cell>
        </row>
        <row r="400">
          <cell r="A400">
            <v>7131910655</v>
          </cell>
          <cell r="B400" t="str">
            <v>Porcelain Kit-kat fuse unit 16 Amps.</v>
          </cell>
          <cell r="C400" t="str">
            <v>Each</v>
          </cell>
          <cell r="D400">
            <v>31.61</v>
          </cell>
        </row>
        <row r="401">
          <cell r="A401">
            <v>7131910656</v>
          </cell>
          <cell r="B401" t="str">
            <v>Porcelain Kit-kat fuse unit 100 Amps.</v>
          </cell>
          <cell r="C401" t="str">
            <v>Each</v>
          </cell>
          <cell r="D401">
            <v>328.2</v>
          </cell>
        </row>
        <row r="402">
          <cell r="A402">
            <v>7131910657</v>
          </cell>
          <cell r="B402" t="str">
            <v>Porcelain Kit-kat fuse unit 200 Amps.</v>
          </cell>
          <cell r="C402" t="str">
            <v>Each</v>
          </cell>
          <cell r="D402">
            <v>636.02</v>
          </cell>
        </row>
        <row r="403">
          <cell r="A403">
            <v>7131910658</v>
          </cell>
          <cell r="B403" t="str">
            <v>Porcelain Kit-kat fuse unit 300 Amps.</v>
          </cell>
          <cell r="C403" t="str">
            <v>Each</v>
          </cell>
          <cell r="D403">
            <v>1189.33</v>
          </cell>
        </row>
        <row r="404">
          <cell r="A404">
            <v>7131920001</v>
          </cell>
          <cell r="B404" t="str">
            <v>Load break switches only without panel</v>
          </cell>
          <cell r="C404" t="str">
            <v>Unit</v>
          </cell>
          <cell r="D404">
            <v>49658.26</v>
          </cell>
        </row>
        <row r="405">
          <cell r="A405">
            <v>7131920002</v>
          </cell>
          <cell r="B405" t="str">
            <v>Load break switches with panel</v>
          </cell>
          <cell r="C405" t="str">
            <v>Unit</v>
          </cell>
          <cell r="D405">
            <v>108245.61</v>
          </cell>
        </row>
        <row r="406">
          <cell r="A406">
            <v>7131920003</v>
          </cell>
          <cell r="B406" t="str">
            <v>3 Way Load break switch</v>
          </cell>
          <cell r="C406" t="str">
            <v>Unit</v>
          </cell>
          <cell r="D406">
            <v>350186.56</v>
          </cell>
        </row>
        <row r="407">
          <cell r="A407">
            <v>7131920112</v>
          </cell>
          <cell r="B407" t="str">
            <v xml:space="preserve">11 kV Kiosk VCB </v>
          </cell>
          <cell r="C407" t="str">
            <v>Each</v>
          </cell>
          <cell r="D407">
            <v>370161.8</v>
          </cell>
        </row>
        <row r="408">
          <cell r="A408">
            <v>7131920253</v>
          </cell>
          <cell r="B408" t="str">
            <v>TPN Switches 32 Amps.</v>
          </cell>
          <cell r="C408" t="str">
            <v>Each</v>
          </cell>
          <cell r="D408">
            <v>885.43</v>
          </cell>
        </row>
        <row r="409">
          <cell r="A409">
            <v>7131920254</v>
          </cell>
          <cell r="B409" t="str">
            <v>TPN Switches 63 Amps.</v>
          </cell>
          <cell r="C409" t="str">
            <v>Each</v>
          </cell>
          <cell r="D409">
            <v>2126.1</v>
          </cell>
        </row>
        <row r="410">
          <cell r="A410">
            <v>7131920256</v>
          </cell>
          <cell r="B410" t="str">
            <v>TPN Switches 100 Amps.</v>
          </cell>
          <cell r="C410" t="str">
            <v>Each</v>
          </cell>
          <cell r="D410">
            <v>4112.55</v>
          </cell>
        </row>
        <row r="411">
          <cell r="A411">
            <v>7131920258</v>
          </cell>
          <cell r="B411" t="str">
            <v>TPN Switches 200 Amps.</v>
          </cell>
          <cell r="C411" t="str">
            <v>Each</v>
          </cell>
          <cell r="D411">
            <v>5773.57</v>
          </cell>
        </row>
        <row r="412">
          <cell r="A412">
            <v>7131920259</v>
          </cell>
          <cell r="B412" t="str">
            <v>TPN Switches 300 Amps.</v>
          </cell>
          <cell r="C412" t="str">
            <v>Each</v>
          </cell>
          <cell r="D412">
            <v>7833.23</v>
          </cell>
        </row>
        <row r="413">
          <cell r="A413">
            <v>7131920260</v>
          </cell>
          <cell r="B413" t="str">
            <v>TPN Switches 400 Amps.</v>
          </cell>
          <cell r="C413" t="str">
            <v>Each</v>
          </cell>
          <cell r="D413">
            <v>11831.87</v>
          </cell>
        </row>
        <row r="414">
          <cell r="A414">
            <v>7131930109</v>
          </cell>
          <cell r="B414" t="str">
            <v>33 kV ; 600 Amps with earth switch.</v>
          </cell>
          <cell r="C414" t="str">
            <v>Each</v>
          </cell>
        </row>
        <row r="415">
          <cell r="A415">
            <v>7131930221</v>
          </cell>
          <cell r="B415" t="str">
            <v>11 kV Porcelain A.B. Switch</v>
          </cell>
          <cell r="C415" t="str">
            <v>Each</v>
          </cell>
          <cell r="D415">
            <v>9934.19</v>
          </cell>
        </row>
        <row r="416">
          <cell r="A416">
            <v>7131930321</v>
          </cell>
          <cell r="B416" t="str">
            <v>33 kV Porcelain A.B. Switch</v>
          </cell>
          <cell r="C416" t="str">
            <v>Each</v>
          </cell>
          <cell r="D416">
            <v>22056.66</v>
          </cell>
        </row>
        <row r="417">
          <cell r="A417">
            <v>7131930412</v>
          </cell>
          <cell r="B417" t="str">
            <v>11 kV Porcelain D.O. Fuse unit</v>
          </cell>
          <cell r="C417" t="str">
            <v>Each</v>
          </cell>
          <cell r="D417">
            <v>1123.1500000000001</v>
          </cell>
        </row>
        <row r="418">
          <cell r="A418">
            <v>7131930415</v>
          </cell>
          <cell r="B418" t="str">
            <v>33 kV Porcelain D.O. Fuse unit</v>
          </cell>
          <cell r="C418" t="str">
            <v>Each</v>
          </cell>
          <cell r="D418">
            <v>3005.12</v>
          </cell>
        </row>
        <row r="419">
          <cell r="A419">
            <v>7131930663</v>
          </cell>
          <cell r="B419" t="str">
            <v>11 kV ; 600 Amps.</v>
          </cell>
          <cell r="C419" t="str">
            <v>Each</v>
          </cell>
          <cell r="D419">
            <v>25408.1</v>
          </cell>
        </row>
        <row r="420">
          <cell r="A420">
            <v>7131930752</v>
          </cell>
          <cell r="B420" t="str">
            <v>33 kV ; 600 Amps without earth switch.</v>
          </cell>
          <cell r="C420" t="str">
            <v>Each</v>
          </cell>
          <cell r="D420">
            <v>43971.49</v>
          </cell>
        </row>
        <row r="421">
          <cell r="A421">
            <v>7131931091</v>
          </cell>
          <cell r="B421" t="str">
            <v>11 kV, 400 Amp, Off Load Isolator with earth switch and mounting GI structure</v>
          </cell>
          <cell r="C421" t="str">
            <v>Set</v>
          </cell>
          <cell r="D421">
            <v>33598.94</v>
          </cell>
        </row>
        <row r="422">
          <cell r="A422">
            <v>7131931095</v>
          </cell>
          <cell r="B422" t="str">
            <v>Mounting GI structure for above isolator</v>
          </cell>
          <cell r="C422" t="str">
            <v>Set</v>
          </cell>
          <cell r="D422">
            <v>16730.36</v>
          </cell>
        </row>
        <row r="423">
          <cell r="A423">
            <v>7131940602</v>
          </cell>
          <cell r="B423" t="str">
            <v>MCCB 100 Amps. (10 kA TP)</v>
          </cell>
          <cell r="C423" t="str">
            <v>Each</v>
          </cell>
          <cell r="D423">
            <v>2841.89</v>
          </cell>
        </row>
        <row r="424">
          <cell r="A424">
            <v>7131940610</v>
          </cell>
          <cell r="B424" t="str">
            <v>MCCB 300 Amps. (35 kA TP)</v>
          </cell>
          <cell r="C424" t="str">
            <v>Each</v>
          </cell>
          <cell r="D424">
            <v>26998.02</v>
          </cell>
        </row>
        <row r="425">
          <cell r="A425">
            <v>7131940612</v>
          </cell>
          <cell r="B425" t="str">
            <v>MCCB 450 TO 500 Amps. (35 kA TP)</v>
          </cell>
          <cell r="C425" t="str">
            <v>Each</v>
          </cell>
          <cell r="D425">
            <v>26998.02</v>
          </cell>
        </row>
        <row r="426">
          <cell r="A426">
            <v>7131940871</v>
          </cell>
          <cell r="B426" t="str">
            <v>Indoor Type Automatic Control Unit along with APFC Relay</v>
          </cell>
          <cell r="C426" t="str">
            <v>No.</v>
          </cell>
          <cell r="D426">
            <v>56418.83</v>
          </cell>
        </row>
        <row r="427">
          <cell r="A427">
            <v>7131941762</v>
          </cell>
          <cell r="B427" t="str">
            <v>11 kV VCB without control panel &amp; CT's.</v>
          </cell>
          <cell r="C427" t="str">
            <v>Each</v>
          </cell>
          <cell r="D427">
            <v>135748.26</v>
          </cell>
        </row>
        <row r="428">
          <cell r="A428">
            <v>7131943380</v>
          </cell>
          <cell r="B428" t="str">
            <v>33 kV VCB without control panel &amp; CT's.</v>
          </cell>
          <cell r="C428" t="str">
            <v>Each</v>
          </cell>
          <cell r="D428">
            <v>250684.03</v>
          </cell>
        </row>
        <row r="429">
          <cell r="A429">
            <v>7131950010</v>
          </cell>
          <cell r="B429" t="str">
            <v>Distribution box 1 ph. 9 connectors along with 2 Nos. Steel Strap &amp; Buckles.</v>
          </cell>
          <cell r="C429" t="str">
            <v>Each</v>
          </cell>
          <cell r="D429">
            <v>1270.98</v>
          </cell>
        </row>
        <row r="430">
          <cell r="A430">
            <v>7131950012</v>
          </cell>
          <cell r="B430" t="str">
            <v>Distribution box 3 phase 5 connectors along with 2 Nos. Steel Strap &amp; Buckles.</v>
          </cell>
          <cell r="C430" t="str">
            <v>Each</v>
          </cell>
          <cell r="D430">
            <v>1531.04</v>
          </cell>
        </row>
        <row r="431">
          <cell r="A431">
            <v>7131950015</v>
          </cell>
          <cell r="B431" t="str">
            <v>L.T.Distribution Box for 500 kVA X'mer (800 A, isolator &amp; 12 SP MCCB of 150 A)</v>
          </cell>
          <cell r="C431" t="str">
            <v>Each</v>
          </cell>
          <cell r="D431">
            <v>49445.17</v>
          </cell>
        </row>
        <row r="432">
          <cell r="A432">
            <v>7131950016</v>
          </cell>
          <cell r="B432" t="str">
            <v>11 kV Sectionalizer.</v>
          </cell>
          <cell r="C432" t="str">
            <v>Each</v>
          </cell>
          <cell r="D432">
            <v>411392.11</v>
          </cell>
        </row>
        <row r="433">
          <cell r="A433">
            <v>7131950065</v>
          </cell>
          <cell r="B433" t="str">
            <v>L.T. Distribution Box for 63 kVA X'mer (200 A, isolator &amp; 6 SP MCCB of 100 A)</v>
          </cell>
          <cell r="C433" t="str">
            <v>Each</v>
          </cell>
          <cell r="D433">
            <v>18477.650000000001</v>
          </cell>
        </row>
        <row r="434">
          <cell r="A434">
            <v>7131950105</v>
          </cell>
          <cell r="B434" t="str">
            <v>L.T. Distribution Box for 100 kVA X'mer (200 A, isolator &amp; 6 SP MCCB of 200 A)</v>
          </cell>
          <cell r="C434" t="str">
            <v>Each</v>
          </cell>
          <cell r="D434">
            <v>23098.03</v>
          </cell>
        </row>
        <row r="435">
          <cell r="A435">
            <v>7131950200</v>
          </cell>
          <cell r="B435" t="str">
            <v>L.T. Distribution Box for 200 kVA X'mer (400 A, isolator &amp; 6 SP MCCB of 120A)</v>
          </cell>
          <cell r="C435" t="str">
            <v>Each</v>
          </cell>
          <cell r="D435">
            <v>46194.13</v>
          </cell>
        </row>
        <row r="436">
          <cell r="A436">
            <v>7131950207</v>
          </cell>
          <cell r="B436" t="str">
            <v>L.T. Distribution Box for 315 kVA X'mer (600 A, isolator &amp; 9 SP MCCB of 160A)</v>
          </cell>
          <cell r="C436" t="str">
            <v>Each</v>
          </cell>
          <cell r="D436">
            <v>39637.360000000001</v>
          </cell>
        </row>
        <row r="437">
          <cell r="A437">
            <v>7131950208</v>
          </cell>
          <cell r="B437" t="str">
            <v>SMC LT Distribution Box for 100 kVA Distribution Transformer</v>
          </cell>
          <cell r="C437" t="str">
            <v>Each</v>
          </cell>
          <cell r="D437">
            <v>22383.98</v>
          </cell>
        </row>
        <row r="438">
          <cell r="A438">
            <v>7131950209</v>
          </cell>
          <cell r="B438" t="str">
            <v>SMC LT Distribution Box for 315 kVA Distribution Transformer</v>
          </cell>
          <cell r="C438" t="str">
            <v>Each</v>
          </cell>
          <cell r="D438">
            <v>38412.01</v>
          </cell>
        </row>
        <row r="439">
          <cell r="A439">
            <v>7131960006</v>
          </cell>
          <cell r="B439" t="str">
            <v>33 kV feeder control panel (Static Relays).</v>
          </cell>
          <cell r="C439" t="str">
            <v>Each</v>
          </cell>
          <cell r="D439">
            <v>26640.43</v>
          </cell>
        </row>
        <row r="440">
          <cell r="A440">
            <v>7131960007</v>
          </cell>
          <cell r="B440" t="str">
            <v>33 kV Transformer Control Panel (Static Relays)</v>
          </cell>
          <cell r="C440" t="str">
            <v>Each</v>
          </cell>
          <cell r="D440">
            <v>29413.59</v>
          </cell>
        </row>
        <row r="441">
          <cell r="A441">
            <v>7131960008</v>
          </cell>
          <cell r="B441" t="str">
            <v>Feeder Control (Static Relays)</v>
          </cell>
          <cell r="C441" t="str">
            <v>Each</v>
          </cell>
          <cell r="D441">
            <v>25931.94</v>
          </cell>
        </row>
        <row r="442">
          <cell r="A442">
            <v>7131960009</v>
          </cell>
          <cell r="B442" t="str">
            <v>Transformer Control (Static Relays)</v>
          </cell>
          <cell r="C442" t="str">
            <v>Each</v>
          </cell>
          <cell r="D442">
            <v>27322.240000000002</v>
          </cell>
        </row>
        <row r="443">
          <cell r="A443">
            <v>7131960010</v>
          </cell>
          <cell r="B443" t="str">
            <v>11 kV Control &amp; Relay Panel for Capacitor Bank</v>
          </cell>
          <cell r="C443" t="str">
            <v>Each</v>
          </cell>
          <cell r="D443">
            <v>83956.11</v>
          </cell>
        </row>
        <row r="444">
          <cell r="A444">
            <v>7131960520</v>
          </cell>
          <cell r="B444" t="str">
            <v>2 Feeder Control (Static Relays)</v>
          </cell>
          <cell r="C444" t="str">
            <v>Each</v>
          </cell>
          <cell r="D444">
            <v>38838.42</v>
          </cell>
        </row>
        <row r="445">
          <cell r="A445">
            <v>7131960522</v>
          </cell>
          <cell r="B445" t="str">
            <v>1 Transformer+1 Feeder (Static Relays)</v>
          </cell>
          <cell r="C445" t="str">
            <v>Each</v>
          </cell>
          <cell r="D445">
            <v>39087.629999999997</v>
          </cell>
        </row>
        <row r="446">
          <cell r="A446">
            <v>7131960524</v>
          </cell>
          <cell r="B446" t="str">
            <v>1 Feeder + 1 Transformer (Static Relays)</v>
          </cell>
          <cell r="C446" t="str">
            <v>Each</v>
          </cell>
          <cell r="D446">
            <v>39664.769999999997</v>
          </cell>
        </row>
        <row r="447">
          <cell r="A447">
            <v>7132002234</v>
          </cell>
          <cell r="B447" t="str">
            <v>Allen keys set of 9 Pcs.(1.5mm; 2mm; 2.5mm; 3mm; 4mm; 5mm; 6mm; 8mm; 10mm) Black finish, box packing</v>
          </cell>
          <cell r="C447" t="str">
            <v>Nos.</v>
          </cell>
          <cell r="D447">
            <v>255.67</v>
          </cell>
        </row>
        <row r="448">
          <cell r="A448">
            <v>7132004003</v>
          </cell>
          <cell r="B448" t="str">
            <v>Hack saw frames + B185</v>
          </cell>
          <cell r="C448" t="str">
            <v>Nos.</v>
          </cell>
          <cell r="D448">
            <v>162.9</v>
          </cell>
        </row>
        <row r="449">
          <cell r="A449">
            <v>7132004004</v>
          </cell>
          <cell r="B449" t="str">
            <v>Hack saw blade 300x12.5 mm</v>
          </cell>
          <cell r="C449" t="str">
            <v>Nos.</v>
          </cell>
          <cell r="D449">
            <v>14.42</v>
          </cell>
        </row>
        <row r="450">
          <cell r="A450">
            <v>7132011171</v>
          </cell>
          <cell r="B450" t="str">
            <v>Cable Cutter</v>
          </cell>
          <cell r="C450" t="str">
            <v>Nos.</v>
          </cell>
          <cell r="D450">
            <v>600.58000000000004</v>
          </cell>
        </row>
        <row r="451">
          <cell r="A451">
            <v>7132013331</v>
          </cell>
          <cell r="B451" t="str">
            <v>Discharge Rod</v>
          </cell>
          <cell r="C451" t="str">
            <v>Nos.</v>
          </cell>
          <cell r="D451">
            <v>515.52</v>
          </cell>
        </row>
        <row r="452">
          <cell r="A452">
            <v>7132014014</v>
          </cell>
          <cell r="B452" t="str">
            <v>Portable drilling machine</v>
          </cell>
          <cell r="C452" t="str">
            <v>Nos.</v>
          </cell>
          <cell r="D452">
            <v>3690.43</v>
          </cell>
        </row>
        <row r="453">
          <cell r="A453">
            <v>7132028159</v>
          </cell>
          <cell r="B453" t="str">
            <v>Hammer 8 Lbs (3629 gm)</v>
          </cell>
          <cell r="C453" t="str">
            <v>Nos.</v>
          </cell>
          <cell r="D453">
            <v>1450.5</v>
          </cell>
        </row>
        <row r="454">
          <cell r="A454">
            <v>7132028160</v>
          </cell>
          <cell r="B454" t="str">
            <v>Hammer 2 Lbs (907 gm.)</v>
          </cell>
          <cell r="C454" t="str">
            <v>Nos.</v>
          </cell>
          <cell r="D454">
            <v>448.79</v>
          </cell>
        </row>
        <row r="455">
          <cell r="A455">
            <v>7132061858</v>
          </cell>
          <cell r="B455" t="str">
            <v>Combination Plier / Cutting Plier</v>
          </cell>
          <cell r="C455" t="str">
            <v>Nos.</v>
          </cell>
          <cell r="D455">
            <v>279.64999999999998</v>
          </cell>
        </row>
        <row r="456">
          <cell r="A456">
            <v>7132072006</v>
          </cell>
          <cell r="B456" t="str">
            <v>Screw driver 250 mm</v>
          </cell>
          <cell r="C456" t="str">
            <v>Nos.</v>
          </cell>
          <cell r="D456">
            <v>91.01</v>
          </cell>
        </row>
        <row r="457">
          <cell r="A457">
            <v>7132072004</v>
          </cell>
          <cell r="B457" t="str">
            <v>Screw driver 200 mm</v>
          </cell>
          <cell r="C457" t="str">
            <v>Nos.</v>
          </cell>
          <cell r="D457">
            <v>85.23</v>
          </cell>
        </row>
        <row r="458">
          <cell r="A458">
            <v>7132072008</v>
          </cell>
          <cell r="B458" t="str">
            <v>Screw driver 150 mm</v>
          </cell>
          <cell r="C458" t="str">
            <v>Nos.</v>
          </cell>
          <cell r="D458">
            <v>79.45</v>
          </cell>
        </row>
        <row r="459">
          <cell r="A459">
            <v>7132072522</v>
          </cell>
          <cell r="B459" t="str">
            <v xml:space="preserve">Screw driver Set </v>
          </cell>
          <cell r="C459" t="str">
            <v>Nos.</v>
          </cell>
        </row>
        <row r="460">
          <cell r="A460">
            <v>7132074032</v>
          </cell>
          <cell r="B460" t="str">
            <v>Ring Spanners  (6x7,8x9,10x11,12x13, 14x15,16x17,18x19,20x22x,21x23, 24x27,25x28,30x32)</v>
          </cell>
          <cell r="C460" t="str">
            <v>Set.</v>
          </cell>
          <cell r="D460">
            <v>1981.84</v>
          </cell>
        </row>
        <row r="461">
          <cell r="A461">
            <v>7132074033</v>
          </cell>
          <cell r="B461" t="str">
            <v xml:space="preserve">Tube Spanners </v>
          </cell>
          <cell r="C461" t="str">
            <v>Set.</v>
          </cell>
          <cell r="D461">
            <v>819.02</v>
          </cell>
        </row>
        <row r="462">
          <cell r="A462">
            <v>7132074034</v>
          </cell>
          <cell r="B462" t="str">
            <v>Double end spanner (6x7,8x9,10x11, 12x13,14x15,16x17,18x19,20x22x, 21x23,24x27,25x28,30x32)</v>
          </cell>
          <cell r="C462" t="str">
            <v>Set.</v>
          </cell>
          <cell r="D462">
            <v>937.47</v>
          </cell>
        </row>
        <row r="463">
          <cell r="A463">
            <v>7132074035</v>
          </cell>
          <cell r="B463" t="str">
            <v xml:space="preserve">Adjustable Screw Spanner 12 inches </v>
          </cell>
          <cell r="C463" t="str">
            <v>Nos.</v>
          </cell>
          <cell r="D463">
            <v>608.13</v>
          </cell>
        </row>
        <row r="464">
          <cell r="A464">
            <v>7132074036</v>
          </cell>
          <cell r="B464" t="str">
            <v>Box spanners (of size 32Af, 27A/F, 30 A/F &amp; tommy Bar)</v>
          </cell>
          <cell r="C464" t="str">
            <v>Set.</v>
          </cell>
          <cell r="D464">
            <v>1805.6</v>
          </cell>
        </row>
        <row r="465">
          <cell r="A465">
            <v>7132088614</v>
          </cell>
          <cell r="B465" t="str">
            <v>Pipe Wrench 24 inches size</v>
          </cell>
          <cell r="C465" t="str">
            <v>Nos.</v>
          </cell>
          <cell r="D465">
            <v>1505.06</v>
          </cell>
        </row>
        <row r="466">
          <cell r="A466">
            <v>7132088615</v>
          </cell>
          <cell r="B466" t="str">
            <v>Pipe Wrench 18 inches size</v>
          </cell>
          <cell r="C466" t="str">
            <v>Nos.</v>
          </cell>
          <cell r="D466">
            <v>825.98</v>
          </cell>
        </row>
        <row r="467">
          <cell r="A467">
            <v>7132200014</v>
          </cell>
          <cell r="B467" t="str">
            <v>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v>
          </cell>
          <cell r="C467" t="str">
            <v>Each</v>
          </cell>
          <cell r="D467">
            <v>170801.23</v>
          </cell>
        </row>
        <row r="468">
          <cell r="A468">
            <v>7132200812</v>
          </cell>
          <cell r="B468" t="str">
            <v xml:space="preserve">  5 kVAR</v>
          </cell>
          <cell r="C468" t="str">
            <v>Each</v>
          </cell>
          <cell r="D468">
            <v>1972.04</v>
          </cell>
        </row>
        <row r="469">
          <cell r="A469">
            <v>7132200813</v>
          </cell>
          <cell r="B469" t="str">
            <v>10 kVAR</v>
          </cell>
          <cell r="C469" t="str">
            <v>Each</v>
          </cell>
          <cell r="D469">
            <v>3942.84</v>
          </cell>
        </row>
        <row r="470">
          <cell r="A470">
            <v>7132200814</v>
          </cell>
          <cell r="B470" t="str">
            <v>12 kVAR</v>
          </cell>
          <cell r="C470" t="str">
            <v>Each</v>
          </cell>
          <cell r="D470">
            <v>4737.58</v>
          </cell>
        </row>
        <row r="471">
          <cell r="A471">
            <v>7132200815</v>
          </cell>
          <cell r="B471" t="str">
            <v>20 kVAR</v>
          </cell>
          <cell r="C471" t="str">
            <v>Each</v>
          </cell>
          <cell r="D471">
            <v>7862.22</v>
          </cell>
        </row>
        <row r="472">
          <cell r="A472">
            <v>7132200826</v>
          </cell>
          <cell r="B472" t="str">
            <v>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v>
          </cell>
          <cell r="C472" t="str">
            <v>Each</v>
          </cell>
          <cell r="D472">
            <v>225853.71</v>
          </cell>
        </row>
        <row r="473">
          <cell r="A473">
            <v>7132210007</v>
          </cell>
          <cell r="B473" t="str">
            <v xml:space="preserve">16 kVA (4 Star) Aluminium Wound </v>
          </cell>
          <cell r="C473" t="str">
            <v>Each</v>
          </cell>
        </row>
        <row r="474">
          <cell r="A474">
            <v>7132210008</v>
          </cell>
          <cell r="B474" t="str">
            <v xml:space="preserve">25 kVA (4 Star) Aluminium Wound </v>
          </cell>
          <cell r="C474" t="str">
            <v>Each</v>
          </cell>
        </row>
        <row r="475">
          <cell r="A475">
            <v>7132210009</v>
          </cell>
          <cell r="B475" t="str">
            <v xml:space="preserve">63 kVA (4 Star) Aluminium Wound </v>
          </cell>
          <cell r="C475" t="str">
            <v>Each</v>
          </cell>
        </row>
        <row r="476">
          <cell r="A476">
            <v>7132210010</v>
          </cell>
          <cell r="B476" t="str">
            <v xml:space="preserve">100 kVA (4 Star) Aluminium Wound </v>
          </cell>
          <cell r="C476" t="str">
            <v>Each</v>
          </cell>
        </row>
        <row r="477">
          <cell r="A477">
            <v>7132210011</v>
          </cell>
          <cell r="B477" t="str">
            <v xml:space="preserve">200 kVA (4 Star) Aluminium Wound </v>
          </cell>
          <cell r="C477" t="str">
            <v>Each</v>
          </cell>
        </row>
        <row r="478">
          <cell r="A478">
            <v>7132210012</v>
          </cell>
          <cell r="B478" t="str">
            <v>315 kVA (CEA Design) Copper wound ISI Marked, 11/0.433 kV Distribution Transformer having energy efficiency level '2'</v>
          </cell>
          <cell r="C478" t="str">
            <v>Each</v>
          </cell>
        </row>
        <row r="479">
          <cell r="A479">
            <v>7132210015</v>
          </cell>
          <cell r="B479" t="str">
            <v>500 kVA [CEA Design] Copper Wound ISI Marked, 11/0.433 kV Distribution Transformer having energy efficiency level '2'</v>
          </cell>
          <cell r="C479" t="str">
            <v>Each</v>
          </cell>
        </row>
        <row r="480">
          <cell r="A480">
            <v>7132210106</v>
          </cell>
          <cell r="B480" t="str">
            <v>0.2% Reactor suitable for 363 kVAR step</v>
          </cell>
          <cell r="C480" t="str">
            <v>Set</v>
          </cell>
          <cell r="D480">
            <v>8294.2999999999993</v>
          </cell>
        </row>
        <row r="481">
          <cell r="A481">
            <v>7132210108</v>
          </cell>
          <cell r="B481" t="str">
            <v>0.2% Reactor suitable for 726 kVAR step</v>
          </cell>
          <cell r="C481" t="str">
            <v>Set</v>
          </cell>
          <cell r="D481">
            <v>10125.84</v>
          </cell>
        </row>
        <row r="482">
          <cell r="A482">
            <v>7132210215</v>
          </cell>
          <cell r="B482" t="str">
            <v>50 kVA (Copper winding) 33/0.4 kV</v>
          </cell>
          <cell r="C482" t="str">
            <v>Each</v>
          </cell>
          <cell r="D482">
            <v>188732.25</v>
          </cell>
        </row>
        <row r="483">
          <cell r="A483">
            <v>7132220091</v>
          </cell>
          <cell r="B483" t="str">
            <v>Power Transformer 1600 kVA</v>
          </cell>
          <cell r="C483" t="str">
            <v>Each</v>
          </cell>
          <cell r="D483">
            <v>1287998.3799999999</v>
          </cell>
        </row>
        <row r="484">
          <cell r="A484">
            <v>7132220095</v>
          </cell>
          <cell r="B484" t="str">
            <v xml:space="preserve">Power Transformer 3150 kVA </v>
          </cell>
          <cell r="C484" t="str">
            <v>Each</v>
          </cell>
          <cell r="D484">
            <v>3825804.57</v>
          </cell>
        </row>
        <row r="485">
          <cell r="A485">
            <v>7132220097</v>
          </cell>
          <cell r="B485" t="str">
            <v xml:space="preserve">Power Transformer 5000 kVA </v>
          </cell>
          <cell r="C485" t="str">
            <v>Each</v>
          </cell>
          <cell r="D485">
            <v>5211755.76</v>
          </cell>
        </row>
        <row r="486">
          <cell r="A486">
            <v>7132220092</v>
          </cell>
          <cell r="B486" t="str">
            <v xml:space="preserve">Power Transformer 8000 kVA </v>
          </cell>
          <cell r="C486" t="str">
            <v>Each</v>
          </cell>
          <cell r="D486">
            <v>6150995.8499999996</v>
          </cell>
        </row>
        <row r="487">
          <cell r="A487">
            <v>7132230015</v>
          </cell>
          <cell r="B487" t="str">
            <v>Indoor Type 33 kV Metering Cubical CTPT Unit 100 /5A</v>
          </cell>
          <cell r="C487" t="str">
            <v>Each</v>
          </cell>
          <cell r="D487">
            <v>261758.57</v>
          </cell>
        </row>
        <row r="488">
          <cell r="A488">
            <v>7132230016</v>
          </cell>
          <cell r="B488" t="str">
            <v>L.T.C.T. 100/5 Amps.</v>
          </cell>
          <cell r="C488" t="str">
            <v>Each</v>
          </cell>
          <cell r="D488">
            <v>527.46</v>
          </cell>
        </row>
        <row r="489">
          <cell r="A489">
            <v>7132230017</v>
          </cell>
          <cell r="B489" t="str">
            <v>Indoor Type 33 kV Metering Cubical CTPT Unit 50/5 A</v>
          </cell>
          <cell r="C489" t="str">
            <v>Each</v>
          </cell>
          <cell r="D489">
            <v>241605</v>
          </cell>
        </row>
        <row r="490">
          <cell r="A490">
            <v>7132230019</v>
          </cell>
          <cell r="B490" t="str">
            <v>L.T.C.T. 200/5 Amps.</v>
          </cell>
          <cell r="C490" t="str">
            <v>Each</v>
          </cell>
          <cell r="D490">
            <v>313.29000000000002</v>
          </cell>
        </row>
        <row r="491">
          <cell r="A491">
            <v>7132230021</v>
          </cell>
          <cell r="B491" t="str">
            <v>L.T.C.T. 300/5 Amps.</v>
          </cell>
          <cell r="C491" t="str">
            <v>Each</v>
          </cell>
          <cell r="D491">
            <v>306.8</v>
          </cell>
        </row>
        <row r="492">
          <cell r="A492">
            <v>7132230024</v>
          </cell>
          <cell r="B492" t="str">
            <v>L.T.C.T. 500/5 Amps.</v>
          </cell>
          <cell r="C492" t="str">
            <v>Each</v>
          </cell>
          <cell r="D492">
            <v>306.8</v>
          </cell>
        </row>
        <row r="493">
          <cell r="A493">
            <v>7132230039</v>
          </cell>
          <cell r="B493" t="str">
            <v>220 kV C.T. 800-400/1-1A</v>
          </cell>
          <cell r="C493" t="str">
            <v>No.</v>
          </cell>
          <cell r="D493">
            <v>676167.25</v>
          </cell>
        </row>
        <row r="494">
          <cell r="A494">
            <v>7132230043</v>
          </cell>
          <cell r="B494" t="str">
            <v xml:space="preserve">33 kV CT's (400-200/5) Amps. Oil filled </v>
          </cell>
          <cell r="C494" t="str">
            <v>Each</v>
          </cell>
          <cell r="D494">
            <v>14361.91</v>
          </cell>
        </row>
        <row r="495">
          <cell r="A495">
            <v>7132230065</v>
          </cell>
          <cell r="B495" t="str">
            <v>132 kV C.T. 600-300/1-1A</v>
          </cell>
          <cell r="C495" t="str">
            <v>No.</v>
          </cell>
          <cell r="D495">
            <v>371379.99</v>
          </cell>
        </row>
        <row r="496">
          <cell r="A496">
            <v>7132230075</v>
          </cell>
          <cell r="B496" t="str">
            <v>132 kV C.T. 150-75/1-1A</v>
          </cell>
          <cell r="C496" t="str">
            <v>No.</v>
          </cell>
          <cell r="D496">
            <v>595454.16</v>
          </cell>
        </row>
        <row r="497">
          <cell r="A497">
            <v>7132230076</v>
          </cell>
          <cell r="B497" t="str">
            <v>220 kV C.T. 150-75/1-1A</v>
          </cell>
          <cell r="C497" t="str">
            <v>No.</v>
          </cell>
          <cell r="D497">
            <v>849302.14</v>
          </cell>
        </row>
        <row r="498">
          <cell r="A498">
            <v>7132230077</v>
          </cell>
          <cell r="B498" t="str">
            <v>220 kV C.T. 300-150/1-1A</v>
          </cell>
          <cell r="C498" t="str">
            <v>No.</v>
          </cell>
          <cell r="D498">
            <v>611297.85</v>
          </cell>
        </row>
        <row r="499">
          <cell r="A499">
            <v>7132230078</v>
          </cell>
          <cell r="B499" t="str">
            <v>220 kV C.T. 600-300/1-1A</v>
          </cell>
          <cell r="C499" t="str">
            <v>No.</v>
          </cell>
          <cell r="D499">
            <v>685593.57</v>
          </cell>
        </row>
        <row r="500">
          <cell r="A500">
            <v>7132230088</v>
          </cell>
          <cell r="B500" t="str">
            <v>11 kV CTPT Unit 400-200/5 A</v>
          </cell>
          <cell r="C500" t="str">
            <v>Each</v>
          </cell>
          <cell r="D500">
            <v>43520.01</v>
          </cell>
        </row>
        <row r="501">
          <cell r="A501">
            <v>7132230089</v>
          </cell>
          <cell r="B501" t="str">
            <v>33 kV CTPT Unit 300-150/5 A</v>
          </cell>
          <cell r="C501" t="str">
            <v>Each</v>
          </cell>
          <cell r="D501">
            <v>90496.15</v>
          </cell>
        </row>
        <row r="502">
          <cell r="A502">
            <v>7132230185</v>
          </cell>
          <cell r="B502" t="str">
            <v>11 kV C.T. 200-100/5 Amps.</v>
          </cell>
          <cell r="C502" t="str">
            <v>Each</v>
          </cell>
          <cell r="D502">
            <v>13575.31</v>
          </cell>
        </row>
        <row r="503">
          <cell r="A503">
            <v>7132230188</v>
          </cell>
          <cell r="B503" t="str">
            <v>11 kV C.T. 300-150/5 Amps.</v>
          </cell>
          <cell r="C503" t="str">
            <v>Each</v>
          </cell>
          <cell r="D503">
            <v>13696.09</v>
          </cell>
        </row>
        <row r="504">
          <cell r="A504">
            <v>7132200005</v>
          </cell>
          <cell r="B504" t="str">
            <v>11 kV C.T. 500-250/5-5 Amps.</v>
          </cell>
          <cell r="C504" t="str">
            <v>Each</v>
          </cell>
          <cell r="D504">
            <v>18648.09</v>
          </cell>
        </row>
        <row r="505">
          <cell r="A505">
            <v>7132230263</v>
          </cell>
          <cell r="B505" t="str">
            <v>33 kV CT's (300-150/5) Amps oil filled</v>
          </cell>
          <cell r="C505" t="str">
            <v>Each</v>
          </cell>
          <cell r="D505">
            <v>17617.29</v>
          </cell>
        </row>
        <row r="506">
          <cell r="A506">
            <v>7132230265</v>
          </cell>
          <cell r="B506" t="str">
            <v>33 kV CT's (200-100/5-5) Amps oil filled</v>
          </cell>
          <cell r="C506" t="str">
            <v>Each</v>
          </cell>
          <cell r="D506">
            <v>17496.509999999998</v>
          </cell>
        </row>
        <row r="507">
          <cell r="A507">
            <v>7132230304</v>
          </cell>
          <cell r="B507" t="str">
            <v>33 kV CT's  (100-50/5) Amps. oil filled</v>
          </cell>
          <cell r="C507" t="str">
            <v>Each</v>
          </cell>
        </row>
        <row r="508">
          <cell r="A508">
            <v>7132230330</v>
          </cell>
          <cell r="B508" t="str">
            <v>132 kV C.T. 100-50/1-1A</v>
          </cell>
          <cell r="C508" t="str">
            <v>No.</v>
          </cell>
          <cell r="D508">
            <v>641883.84</v>
          </cell>
        </row>
        <row r="509">
          <cell r="A509">
            <v>7132230332</v>
          </cell>
          <cell r="B509" t="str">
            <v>132 kV C.T. 200-100/1-1A</v>
          </cell>
          <cell r="C509" t="str">
            <v>No.</v>
          </cell>
          <cell r="D509">
            <v>557622.04</v>
          </cell>
        </row>
        <row r="510">
          <cell r="A510">
            <v>7132230336</v>
          </cell>
          <cell r="B510" t="str">
            <v>132 kV C.T. 300-150/1-1A</v>
          </cell>
          <cell r="C510" t="str">
            <v>No.</v>
          </cell>
          <cell r="D510">
            <v>339900.34</v>
          </cell>
        </row>
        <row r="511">
          <cell r="A511">
            <v>7132230394</v>
          </cell>
          <cell r="B511" t="str">
            <v>11 kV CTPT Unit 7.5/5 A</v>
          </cell>
          <cell r="C511" t="str">
            <v>Each</v>
          </cell>
        </row>
        <row r="512">
          <cell r="A512">
            <v>7132230395</v>
          </cell>
          <cell r="B512" t="str">
            <v>11 kV CTPT Unit 10/5 A</v>
          </cell>
          <cell r="C512" t="str">
            <v>Each</v>
          </cell>
          <cell r="D512">
            <v>37882.47</v>
          </cell>
        </row>
        <row r="513">
          <cell r="A513">
            <v>7132230396</v>
          </cell>
          <cell r="B513" t="str">
            <v>11 kV CTPT Unit 15/5 A</v>
          </cell>
          <cell r="C513" t="str">
            <v>Each</v>
          </cell>
        </row>
        <row r="514">
          <cell r="A514">
            <v>7132230399</v>
          </cell>
          <cell r="B514" t="str">
            <v>11 kV CTPT Unit 300-150/5 A</v>
          </cell>
          <cell r="C514" t="str">
            <v>Each</v>
          </cell>
          <cell r="D514">
            <v>43516.09</v>
          </cell>
        </row>
        <row r="515">
          <cell r="A515">
            <v>7132230401</v>
          </cell>
          <cell r="B515" t="str">
            <v>11 kV CTPT Unit 25/5 A</v>
          </cell>
          <cell r="C515" t="str">
            <v>Each</v>
          </cell>
          <cell r="D515">
            <v>39210.11</v>
          </cell>
        </row>
        <row r="516">
          <cell r="A516">
            <v>7132230406</v>
          </cell>
          <cell r="B516" t="str">
            <v>11 kV CTPT Unit 75/5 A</v>
          </cell>
          <cell r="C516" t="str">
            <v>Each</v>
          </cell>
        </row>
        <row r="517">
          <cell r="A517">
            <v>7132230412</v>
          </cell>
          <cell r="B517" t="str">
            <v>11 kV CTPT Unit 200-100/5 A</v>
          </cell>
          <cell r="C517" t="str">
            <v>Each</v>
          </cell>
          <cell r="D517">
            <v>43031.06</v>
          </cell>
        </row>
        <row r="518">
          <cell r="A518">
            <v>7132230538</v>
          </cell>
          <cell r="B518" t="str">
            <v>11 kV CTPT Unit 50/5 A</v>
          </cell>
          <cell r="C518" t="str">
            <v>Each</v>
          </cell>
          <cell r="D518">
            <v>37910.03</v>
          </cell>
        </row>
        <row r="519">
          <cell r="A519">
            <v>7132230543</v>
          </cell>
          <cell r="B519" t="str">
            <v>132 kV C.T. 100/1 A</v>
          </cell>
          <cell r="C519" t="str">
            <v>No.</v>
          </cell>
          <cell r="D519">
            <v>537789.53</v>
          </cell>
        </row>
        <row r="520">
          <cell r="A520">
            <v>7132230544</v>
          </cell>
          <cell r="B520" t="str">
            <v>132 kV C.T. 200/1 A</v>
          </cell>
          <cell r="C520" t="str">
            <v>No.</v>
          </cell>
          <cell r="D520">
            <v>467268.92</v>
          </cell>
        </row>
        <row r="521">
          <cell r="A521">
            <v>7132230545</v>
          </cell>
          <cell r="B521" t="str">
            <v>220 kV C.T. 800/1 A</v>
          </cell>
          <cell r="C521" t="str">
            <v>No.</v>
          </cell>
          <cell r="D521">
            <v>566406.97</v>
          </cell>
        </row>
        <row r="522">
          <cell r="A522">
            <v>7132230418</v>
          </cell>
          <cell r="B522" t="str">
            <v>33 kV CTPT Unit 20/5 A</v>
          </cell>
          <cell r="C522" t="str">
            <v>Each</v>
          </cell>
          <cell r="D522">
            <v>71726.58</v>
          </cell>
        </row>
        <row r="523">
          <cell r="A523">
            <v>7132230427</v>
          </cell>
          <cell r="B523" t="str">
            <v>33 kV CTPT Unit 200-100/5 A</v>
          </cell>
          <cell r="C523" t="str">
            <v>Each</v>
          </cell>
          <cell r="D523">
            <v>87035.71</v>
          </cell>
        </row>
        <row r="524">
          <cell r="A524">
            <v>7132230447</v>
          </cell>
          <cell r="B524" t="str">
            <v>33 kV CTPT Unit 5/5 A</v>
          </cell>
          <cell r="C524" t="str">
            <v>Each</v>
          </cell>
        </row>
        <row r="525">
          <cell r="A525">
            <v>7132230448</v>
          </cell>
          <cell r="B525" t="str">
            <v>33 kV CTPT Unit 10/5 A</v>
          </cell>
          <cell r="C525" t="str">
            <v>Each</v>
          </cell>
          <cell r="D525">
            <v>75162.61</v>
          </cell>
        </row>
        <row r="526">
          <cell r="A526">
            <v>7132230449</v>
          </cell>
          <cell r="B526" t="str">
            <v>33 kV CTPT Unit 30/5 A</v>
          </cell>
          <cell r="C526" t="str">
            <v>Each</v>
          </cell>
        </row>
        <row r="527">
          <cell r="A527">
            <v>7132230450</v>
          </cell>
          <cell r="B527" t="str">
            <v>33 kV CTPT Unit 50/5 A</v>
          </cell>
          <cell r="C527" t="str">
            <v>Each</v>
          </cell>
          <cell r="D527">
            <v>70267.47</v>
          </cell>
        </row>
        <row r="528">
          <cell r="A528">
            <v>7132230453</v>
          </cell>
          <cell r="B528" t="str">
            <v>33 kV CTPT Unit 100 /5A</v>
          </cell>
          <cell r="C528" t="str">
            <v>Each</v>
          </cell>
          <cell r="D528">
            <v>67159.44</v>
          </cell>
        </row>
        <row r="529">
          <cell r="A529">
            <v>7132230455</v>
          </cell>
          <cell r="B529" t="str">
            <v>33 kV CTPT Unit 200/5A</v>
          </cell>
          <cell r="C529" t="str">
            <v>Each</v>
          </cell>
          <cell r="D529">
            <v>66812.039999999994</v>
          </cell>
        </row>
        <row r="530">
          <cell r="A530">
            <v>7132230458</v>
          </cell>
          <cell r="B530" t="str">
            <v>33 kV CTPT Unit 400/5A</v>
          </cell>
          <cell r="C530" t="str">
            <v>Each</v>
          </cell>
          <cell r="D530">
            <v>65431.45</v>
          </cell>
        </row>
        <row r="531">
          <cell r="A531">
            <v>7132230457</v>
          </cell>
          <cell r="B531" t="str">
            <v>33 kV CTPT Unit 400-200/5 A</v>
          </cell>
          <cell r="C531" t="str">
            <v>Each</v>
          </cell>
          <cell r="D531">
            <v>89135.32</v>
          </cell>
        </row>
        <row r="532">
          <cell r="A532">
            <v>7132230471</v>
          </cell>
          <cell r="B532" t="str">
            <v xml:space="preserve">11 kV 3 PH Residual Voltage Transformer </v>
          </cell>
          <cell r="C532" t="str">
            <v>Each</v>
          </cell>
          <cell r="D532">
            <v>40265.449999999997</v>
          </cell>
        </row>
        <row r="533">
          <cell r="A533">
            <v>7132230473</v>
          </cell>
          <cell r="B533" t="str">
            <v>11 kV PT Station Type</v>
          </cell>
          <cell r="C533" t="str">
            <v>No.</v>
          </cell>
        </row>
        <row r="534">
          <cell r="A534">
            <v>7132230056</v>
          </cell>
          <cell r="B534" t="str">
            <v>11 kV Single Phase PT's (Oil filled)</v>
          </cell>
          <cell r="C534" t="str">
            <v>Each</v>
          </cell>
          <cell r="D534">
            <v>10892.11</v>
          </cell>
        </row>
        <row r="535">
          <cell r="A535">
            <v>7132230057</v>
          </cell>
          <cell r="B535" t="str">
            <v>33 kV Single Phase PT's (Oil filled)</v>
          </cell>
          <cell r="C535" t="str">
            <v>Each</v>
          </cell>
          <cell r="D535">
            <v>20431.150000000001</v>
          </cell>
        </row>
        <row r="536">
          <cell r="A536">
            <v>7132230501</v>
          </cell>
          <cell r="B536" t="str">
            <v>132 kV P.T.</v>
          </cell>
          <cell r="C536" t="str">
            <v>No.</v>
          </cell>
          <cell r="D536">
            <v>401271.5</v>
          </cell>
        </row>
        <row r="537">
          <cell r="A537">
            <v>7132230511</v>
          </cell>
          <cell r="B537" t="str">
            <v>220 kV P.T.</v>
          </cell>
          <cell r="C537" t="str">
            <v>No.</v>
          </cell>
          <cell r="D537">
            <v>737533.13</v>
          </cell>
        </row>
        <row r="538">
          <cell r="A538">
            <v>7132401672</v>
          </cell>
          <cell r="B538" t="str">
            <v>Small Steel Almirah 50''</v>
          </cell>
          <cell r="C538" t="str">
            <v>No.</v>
          </cell>
          <cell r="D538">
            <v>6370</v>
          </cell>
        </row>
        <row r="539">
          <cell r="A539">
            <v>7132404015</v>
          </cell>
          <cell r="B539" t="str">
            <v>Safety belts</v>
          </cell>
          <cell r="C539" t="str">
            <v>Nos.</v>
          </cell>
          <cell r="D539">
            <v>666.3</v>
          </cell>
        </row>
        <row r="540">
          <cell r="A540">
            <v>7132404016</v>
          </cell>
          <cell r="B540" t="str">
            <v>Safety helmets</v>
          </cell>
          <cell r="C540" t="str">
            <v>Nos.</v>
          </cell>
          <cell r="D540">
            <v>155.22</v>
          </cell>
        </row>
        <row r="541">
          <cell r="A541">
            <v>7132404366</v>
          </cell>
          <cell r="B541" t="str">
            <v xml:space="preserve">Battery </v>
          </cell>
          <cell r="C541" t="str">
            <v>No.</v>
          </cell>
          <cell r="D541">
            <v>70801.23</v>
          </cell>
        </row>
        <row r="542">
          <cell r="A542">
            <v>7132406022</v>
          </cell>
          <cell r="B542" t="str">
            <v>T.W. Meter Board, 300x300x75 mm, coated with varnish/SMC board</v>
          </cell>
          <cell r="C542" t="str">
            <v>Nos.</v>
          </cell>
          <cell r="D542">
            <v>188.91</v>
          </cell>
        </row>
        <row r="543">
          <cell r="A543">
            <v>7132406420</v>
          </cell>
          <cell r="B543" t="str">
            <v>Meter Box (GI Plain Sheet) for 3 Phase LT CT operated meter</v>
          </cell>
          <cell r="C543" t="str">
            <v>Each</v>
          </cell>
          <cell r="D543">
            <v>3292.5</v>
          </cell>
        </row>
        <row r="544">
          <cell r="A544">
            <v>7132406793</v>
          </cell>
          <cell r="B544" t="str">
            <v>Pilfer proof SMC/FRPP/PPO LTCT meter box</v>
          </cell>
          <cell r="C544" t="str">
            <v>Each</v>
          </cell>
          <cell r="D544">
            <v>4118.68</v>
          </cell>
        </row>
        <row r="545">
          <cell r="A545">
            <v>7132406795</v>
          </cell>
          <cell r="B545" t="str">
            <v>Pilfer proof Single Compartment SMC meter box for LTCT meters 150/5A with CT</v>
          </cell>
          <cell r="C545" t="str">
            <v>Each</v>
          </cell>
          <cell r="D545">
            <v>4889.21</v>
          </cell>
        </row>
        <row r="546">
          <cell r="A546">
            <v>7132406794</v>
          </cell>
          <cell r="B546" t="str">
            <v>Pilfer proof Single Compartment SMC meter box for LTCT meters 300/5A with CT</v>
          </cell>
          <cell r="C546" t="str">
            <v>Each</v>
          </cell>
          <cell r="D546">
            <v>4464.3100000000004</v>
          </cell>
        </row>
        <row r="547">
          <cell r="A547">
            <v>7132406425</v>
          </cell>
          <cell r="B547" t="str">
            <v>Universal Meter Box for HT meters.</v>
          </cell>
          <cell r="C547" t="str">
            <v>Each</v>
          </cell>
        </row>
        <row r="548">
          <cell r="A548">
            <v>7132404529</v>
          </cell>
          <cell r="B548" t="str">
            <v>Sheet Metal deep drawn HT Meter Box</v>
          </cell>
          <cell r="C548" t="str">
            <v>Each</v>
          </cell>
          <cell r="D548">
            <v>4194.37</v>
          </cell>
        </row>
        <row r="549">
          <cell r="A549">
            <v>7132406791</v>
          </cell>
          <cell r="B549" t="str">
            <v>Sheet Metal deep Drawn Meter Box for LTCT operated meter</v>
          </cell>
          <cell r="C549" t="str">
            <v>Each</v>
          </cell>
          <cell r="D549">
            <v>6051.04</v>
          </cell>
        </row>
        <row r="550">
          <cell r="A550">
            <v>7132406721</v>
          </cell>
          <cell r="B550" t="str">
            <v>CT operated electronic static meters with DLMS.</v>
          </cell>
          <cell r="C550" t="str">
            <v>Each</v>
          </cell>
          <cell r="D550">
            <v>2679.62</v>
          </cell>
        </row>
        <row r="551">
          <cell r="A551">
            <v>7132409830</v>
          </cell>
          <cell r="B551" t="str">
            <v xml:space="preserve">Office Chair cane seat &amp; back with full arms rest </v>
          </cell>
          <cell r="C551" t="str">
            <v>No.</v>
          </cell>
          <cell r="D551">
            <v>4500</v>
          </cell>
        </row>
        <row r="552">
          <cell r="A552">
            <v>7132411894</v>
          </cell>
          <cell r="B552" t="str">
            <v>Rubber Hand gloves 15 kV (Seamless)</v>
          </cell>
          <cell r="C552" t="str">
            <v>Pair</v>
          </cell>
          <cell r="D552">
            <v>531</v>
          </cell>
        </row>
        <row r="553">
          <cell r="A553">
            <v>7132421002</v>
          </cell>
          <cell r="B553" t="str">
            <v xml:space="preserve">Fire fighting equipments CO2 fire extinguisher of 2 Kg Capacity)  </v>
          </cell>
          <cell r="C553" t="str">
            <v>No</v>
          </cell>
          <cell r="D553">
            <v>6265.94</v>
          </cell>
        </row>
        <row r="554">
          <cell r="A554">
            <v>7132427634</v>
          </cell>
          <cell r="B554" t="str">
            <v>Rain Coats with Hoods</v>
          </cell>
          <cell r="C554" t="str">
            <v>Nos.</v>
          </cell>
          <cell r="D554">
            <v>830.8</v>
          </cell>
        </row>
        <row r="555">
          <cell r="A555">
            <v>7132427635</v>
          </cell>
          <cell r="B555" t="str">
            <v>Gum Boots</v>
          </cell>
          <cell r="C555" t="str">
            <v>Nos.</v>
          </cell>
          <cell r="D555">
            <v>594.4</v>
          </cell>
        </row>
        <row r="556">
          <cell r="A556">
            <v>7132438002</v>
          </cell>
          <cell r="B556" t="str">
            <v>Silica gel</v>
          </cell>
          <cell r="C556" t="str">
            <v>Kg</v>
          </cell>
          <cell r="D556">
            <v>197.24</v>
          </cell>
        </row>
        <row r="557">
          <cell r="A557">
            <v>7132444005</v>
          </cell>
          <cell r="B557" t="str">
            <v>Poly Carbonate seals for meter</v>
          </cell>
          <cell r="C557" t="str">
            <v>Each</v>
          </cell>
          <cell r="D557">
            <v>5.75</v>
          </cell>
        </row>
        <row r="558">
          <cell r="A558">
            <v>7132444007</v>
          </cell>
          <cell r="B558" t="str">
            <v>Grounding Sticks (Galvanised Earthing Rods 25 mm, 3 Mtr. long)</v>
          </cell>
          <cell r="C558" t="str">
            <v>Set.</v>
          </cell>
          <cell r="D558">
            <v>1179.8399999999999</v>
          </cell>
        </row>
        <row r="559">
          <cell r="A559">
            <v>7132448003</v>
          </cell>
          <cell r="B559" t="str">
            <v xml:space="preserve">Electrically insulated 11 kV mats infront of electrical control panel </v>
          </cell>
          <cell r="C559" t="str">
            <v>No</v>
          </cell>
          <cell r="D559">
            <v>5352.28</v>
          </cell>
        </row>
        <row r="560">
          <cell r="A560">
            <v>7132455002</v>
          </cell>
          <cell r="B560" t="str">
            <v>T.W. plate 300x300x25 mm with 20 mm dia holes at the corners and coated with two coats of varnish on one side/SMC board</v>
          </cell>
          <cell r="C560" t="str">
            <v>Nos.</v>
          </cell>
          <cell r="D560">
            <v>395.13</v>
          </cell>
        </row>
        <row r="561">
          <cell r="A561">
            <v>7132457798</v>
          </cell>
          <cell r="B561" t="str">
            <v xml:space="preserve">Transformer Oil In Barrel </v>
          </cell>
          <cell r="C561" t="str">
            <v>KL</v>
          </cell>
          <cell r="D561">
            <v>113370.62</v>
          </cell>
        </row>
        <row r="562">
          <cell r="A562">
            <v>7132457798</v>
          </cell>
          <cell r="B562" t="str">
            <v xml:space="preserve">Transformer Oil In Tanker </v>
          </cell>
          <cell r="C562" t="str">
            <v>KL</v>
          </cell>
          <cell r="D562">
            <v>104733.02</v>
          </cell>
        </row>
        <row r="563">
          <cell r="A563">
            <v>7132494004</v>
          </cell>
          <cell r="B563" t="str">
            <v>Fabricated Transformer Oil Storage Tank (10 Kl Capacity)</v>
          </cell>
          <cell r="C563" t="str">
            <v xml:space="preserve">No. </v>
          </cell>
          <cell r="D563">
            <v>469999.99440000003</v>
          </cell>
        </row>
        <row r="564">
          <cell r="A564">
            <v>7132459005</v>
          </cell>
          <cell r="B564" t="str">
            <v>Poly Carbonate seal double anker type</v>
          </cell>
          <cell r="C564" t="str">
            <v>Each</v>
          </cell>
          <cell r="D564">
            <v>7.04</v>
          </cell>
        </row>
        <row r="565">
          <cell r="A565">
            <v>7132461004</v>
          </cell>
          <cell r="B565" t="str">
            <v>HDPE Pipe 200 mm ID; 240 mm OD</v>
          </cell>
          <cell r="C565" t="str">
            <v>Mtr.</v>
          </cell>
          <cell r="D565">
            <v>1449.18</v>
          </cell>
        </row>
        <row r="566">
          <cell r="A566">
            <v>7132461005</v>
          </cell>
          <cell r="B566" t="str">
            <v>Jointing arrangement of HDPE Pipe</v>
          </cell>
          <cell r="C566" t="str">
            <v>Nos.</v>
          </cell>
          <cell r="D566">
            <v>535.1</v>
          </cell>
        </row>
        <row r="567">
          <cell r="A567">
            <v>7132468558</v>
          </cell>
          <cell r="B567" t="str">
            <v>Battery charger</v>
          </cell>
          <cell r="C567" t="str">
            <v>Each</v>
          </cell>
          <cell r="D567">
            <v>13992.98</v>
          </cell>
        </row>
        <row r="568">
          <cell r="A568">
            <v>7132475019</v>
          </cell>
          <cell r="B568" t="str">
            <v>Files of sizes</v>
          </cell>
          <cell r="C568" t="str">
            <v>Set.</v>
          </cell>
          <cell r="D568">
            <v>375.5</v>
          </cell>
        </row>
        <row r="569">
          <cell r="A569">
            <v>7132475019</v>
          </cell>
          <cell r="B569" t="str">
            <v>Black Cambric tape 25 mm wide 7 mm thick and in rolls of 50 Mtr.</v>
          </cell>
          <cell r="C569" t="str">
            <v>Roll</v>
          </cell>
          <cell r="D569">
            <v>153.6</v>
          </cell>
        </row>
        <row r="570">
          <cell r="A570">
            <v>7132476007</v>
          </cell>
          <cell r="B570" t="str">
            <v>PVC lnsulation Tapes 19 mm wide and in rolls of 10 Mtrs</v>
          </cell>
          <cell r="C570" t="str">
            <v>Roll</v>
          </cell>
          <cell r="D570">
            <v>17.59</v>
          </cell>
        </row>
        <row r="571">
          <cell r="A571">
            <v>7132476008</v>
          </cell>
          <cell r="B571" t="str">
            <v>Cotton Tapes 19 mm wide and in rolls of 50 Mtrs</v>
          </cell>
          <cell r="C571" t="str">
            <v>Roll</v>
          </cell>
          <cell r="D571">
            <v>83.25</v>
          </cell>
        </row>
        <row r="572">
          <cell r="A572">
            <v>7132478004</v>
          </cell>
          <cell r="B572" t="str">
            <v>Tong tester Digital (1000 A, 500 V) with associated accessories</v>
          </cell>
          <cell r="C572" t="str">
            <v>Nos.</v>
          </cell>
          <cell r="D572">
            <v>1706.14</v>
          </cell>
        </row>
        <row r="573">
          <cell r="A573">
            <v>7132478011</v>
          </cell>
          <cell r="B573" t="str">
            <v>Hand Torch 5 cell</v>
          </cell>
          <cell r="C573" t="str">
            <v>Nos.</v>
          </cell>
          <cell r="D573">
            <v>702.63</v>
          </cell>
        </row>
        <row r="574">
          <cell r="A574">
            <v>7132478012</v>
          </cell>
          <cell r="B574" t="str">
            <v>Hand Torch 3 cell</v>
          </cell>
          <cell r="C574" t="str">
            <v>Nos.</v>
          </cell>
          <cell r="D574">
            <v>460.66</v>
          </cell>
        </row>
        <row r="575">
          <cell r="A575">
            <v>7132478012</v>
          </cell>
          <cell r="B575" t="str">
            <v>Cotton Waste</v>
          </cell>
          <cell r="C575" t="str">
            <v>Kg</v>
          </cell>
          <cell r="D575">
            <v>100.3</v>
          </cell>
        </row>
        <row r="576">
          <cell r="A576">
            <v>7132490006</v>
          </cell>
          <cell r="B576" t="str">
            <v xml:space="preserve">Fire fighting equipments (dry chemical powder type 5 Kg capacity) </v>
          </cell>
          <cell r="C576" t="str">
            <v>No</v>
          </cell>
          <cell r="D576">
            <v>5603.44</v>
          </cell>
        </row>
        <row r="577">
          <cell r="A577">
            <v>7132490052</v>
          </cell>
          <cell r="B577" t="str">
            <v>Monoplast</v>
          </cell>
          <cell r="C577" t="str">
            <v>Kg</v>
          </cell>
          <cell r="D577">
            <v>72.099999999999994</v>
          </cell>
        </row>
        <row r="578">
          <cell r="A578">
            <v>7132490053</v>
          </cell>
          <cell r="B578" t="str">
            <v>Bitumen compound</v>
          </cell>
          <cell r="C578" t="str">
            <v>Kg</v>
          </cell>
          <cell r="D578">
            <v>129.78</v>
          </cell>
        </row>
        <row r="579">
          <cell r="A579">
            <v>7132498006</v>
          </cell>
          <cell r="B579" t="str">
            <v>River sand</v>
          </cell>
          <cell r="C579" t="str">
            <v>Cmt</v>
          </cell>
          <cell r="D579">
            <v>714</v>
          </cell>
        </row>
        <row r="580">
          <cell r="A580">
            <v>7130310027</v>
          </cell>
          <cell r="B580" t="str">
            <v>11 kV Covered Conductor 50 Sqmm XLPE insulation</v>
          </cell>
          <cell r="C580" t="str">
            <v>Mtr.</v>
          </cell>
          <cell r="D580">
            <v>315.25</v>
          </cell>
        </row>
        <row r="581">
          <cell r="A581">
            <v>7130310029</v>
          </cell>
          <cell r="B581" t="str">
            <v>11 kV Covered Conductor 70 Sqmm XLPE insulation</v>
          </cell>
          <cell r="C581" t="str">
            <v>Mtr.</v>
          </cell>
          <cell r="D581">
            <v>350.77</v>
          </cell>
        </row>
        <row r="582">
          <cell r="A582">
            <v>7130310002</v>
          </cell>
          <cell r="B582" t="str">
            <v>11 kV Covered Conductor 99 Sqmm XLPE insulation</v>
          </cell>
          <cell r="C582" t="str">
            <v>Mtr.</v>
          </cell>
          <cell r="D582">
            <v>389.66</v>
          </cell>
        </row>
        <row r="583">
          <cell r="A583">
            <v>7130310047</v>
          </cell>
          <cell r="B583" t="str">
            <v>33 kV Covered Conductor 157 Sqmm XLPE insulation</v>
          </cell>
          <cell r="C583" t="str">
            <v>Mtr.</v>
          </cell>
          <cell r="D583">
            <v>640.36</v>
          </cell>
        </row>
        <row r="584">
          <cell r="A584">
            <v>7130310048</v>
          </cell>
          <cell r="B584" t="str">
            <v>33 kV Covered Conductor 241 Sqmm XLPE insulation</v>
          </cell>
          <cell r="C584" t="str">
            <v>Mtr.</v>
          </cell>
          <cell r="D584">
            <v>762.55</v>
          </cell>
        </row>
        <row r="585">
          <cell r="A585">
            <v>7130310045</v>
          </cell>
          <cell r="B585" t="str">
            <v>33 kV Covered Conductor 70 Sqmm XLPE insulation</v>
          </cell>
          <cell r="C585" t="str">
            <v>Mtr.</v>
          </cell>
          <cell r="D585">
            <v>474.03</v>
          </cell>
        </row>
        <row r="586">
          <cell r="A586">
            <v>7130310046</v>
          </cell>
          <cell r="B586" t="str">
            <v>33 kV Covered Conductor 99 Sqmm XLPE insulation</v>
          </cell>
          <cell r="C586" t="str">
            <v>Mtr.</v>
          </cell>
          <cell r="D586">
            <v>518.15</v>
          </cell>
        </row>
        <row r="587">
          <cell r="B587" t="str">
            <v>ACCESSORIES FOR COVERED CONDUCTOR :-</v>
          </cell>
        </row>
        <row r="588">
          <cell r="A588">
            <v>7130320050</v>
          </cell>
          <cell r="B588" t="str">
            <v>(i) Tension / anchoring Clamp with tracking protection IPC</v>
          </cell>
          <cell r="C588" t="str">
            <v>No</v>
          </cell>
          <cell r="D588">
            <v>1475</v>
          </cell>
        </row>
        <row r="589">
          <cell r="A589">
            <v>7130320051</v>
          </cell>
          <cell r="B589" t="str">
            <v>(ii) Alignment tie (non-metallic)</v>
          </cell>
          <cell r="C589" t="str">
            <v>No</v>
          </cell>
          <cell r="D589">
            <v>826</v>
          </cell>
        </row>
        <row r="590">
          <cell r="A590">
            <v>7130320052</v>
          </cell>
          <cell r="B590" t="str">
            <v>(iii) Mechanical conductor with heat shrunk sleeve for bare to covered</v>
          </cell>
          <cell r="C590" t="str">
            <v>No</v>
          </cell>
          <cell r="D590">
            <v>1604.8</v>
          </cell>
        </row>
        <row r="591">
          <cell r="A591">
            <v>7130320054</v>
          </cell>
          <cell r="B591" t="str">
            <v>(iv) IPC for Networking / Branching / Looping CC to CC</v>
          </cell>
          <cell r="C591" t="str">
            <v>No</v>
          </cell>
          <cell r="D591">
            <v>1593</v>
          </cell>
        </row>
        <row r="592">
          <cell r="A592">
            <v>7130320055</v>
          </cell>
          <cell r="B592" t="str">
            <v xml:space="preserve">(v) IPC with Aluminium Bail for earthing </v>
          </cell>
          <cell r="C592" t="str">
            <v>No</v>
          </cell>
          <cell r="D592">
            <v>3304</v>
          </cell>
        </row>
        <row r="593">
          <cell r="A593">
            <v>7130320056</v>
          </cell>
          <cell r="B593" t="str">
            <v>(vi) Mid span joint</v>
          </cell>
          <cell r="C593" t="str">
            <v>No</v>
          </cell>
          <cell r="D593">
            <v>3540</v>
          </cell>
        </row>
        <row r="594">
          <cell r="A594">
            <v>7130320057</v>
          </cell>
          <cell r="B594" t="str">
            <v xml:space="preserve">(vii) IPC with Aluminium Bail &amp; Transformer Tap (Line this) </v>
          </cell>
          <cell r="C594" t="str">
            <v>No</v>
          </cell>
          <cell r="D594">
            <v>4010.8199999999997</v>
          </cell>
        </row>
        <row r="595">
          <cell r="A595">
            <v>7130320058</v>
          </cell>
          <cell r="B595" t="str">
            <v>(viii) Heat Shrinkable End Cap</v>
          </cell>
          <cell r="C595" t="str">
            <v>No</v>
          </cell>
          <cell r="D595">
            <v>96.76</v>
          </cell>
        </row>
        <row r="596">
          <cell r="A596">
            <v>7130320059</v>
          </cell>
          <cell r="B596" t="str">
            <v>(ix) Termination kit / Lug for Transformer Connection</v>
          </cell>
          <cell r="C596" t="str">
            <v>No</v>
          </cell>
          <cell r="D596">
            <v>1144.5999999999999</v>
          </cell>
        </row>
        <row r="597">
          <cell r="A597">
            <v>7130310025</v>
          </cell>
          <cell r="B597" t="str">
            <v>16 sq.mm Single Core PVC Sheathed Unarmoured Cables</v>
          </cell>
          <cell r="C597" t="str">
            <v>Km</v>
          </cell>
          <cell r="D597">
            <v>19913.86</v>
          </cell>
        </row>
        <row r="598">
          <cell r="A598">
            <v>7130310026</v>
          </cell>
          <cell r="B598" t="str">
            <v>25 sq.mm Single Core PVC Sheathed Unarmoured Cables</v>
          </cell>
          <cell r="C598" t="str">
            <v>Km</v>
          </cell>
          <cell r="D598">
            <v>30607.22</v>
          </cell>
        </row>
        <row r="599">
          <cell r="A599">
            <v>7130310034</v>
          </cell>
          <cell r="B599" t="str">
            <v>185 sq.mm Single Core PVC Sheathed Unarmoured Cables</v>
          </cell>
          <cell r="C599" t="str">
            <v>Km</v>
          </cell>
          <cell r="D599">
            <v>192781.31</v>
          </cell>
        </row>
        <row r="600">
          <cell r="A600">
            <v>7130310035</v>
          </cell>
          <cell r="B600" t="str">
            <v>300 sq.mm Single Core PVC Sheathed Unarmoured Cables</v>
          </cell>
          <cell r="C600" t="str">
            <v>Km</v>
          </cell>
          <cell r="D600">
            <v>248989.27</v>
          </cell>
        </row>
        <row r="601">
          <cell r="A601">
            <v>7131310168</v>
          </cell>
          <cell r="B601" t="str">
            <v>Spot Billing Machine</v>
          </cell>
          <cell r="C601" t="str">
            <v>Each</v>
          </cell>
          <cell r="D601">
            <v>12427</v>
          </cell>
        </row>
        <row r="602">
          <cell r="B602" t="str">
            <v>11 kV Oil Immersed 3 Phase CT-PT Unit of capacity --</v>
          </cell>
        </row>
        <row r="603">
          <cell r="A603">
            <v>7132230410</v>
          </cell>
          <cell r="B603" t="str">
            <v>11 kV CTPT Unit 200/5 Amp</v>
          </cell>
          <cell r="C603" t="str">
            <v>Each</v>
          </cell>
          <cell r="D603">
            <v>33682.730000000003</v>
          </cell>
        </row>
        <row r="604">
          <cell r="A604">
            <v>7132230403</v>
          </cell>
          <cell r="B604" t="str">
            <v>11 kV CTPT Unit 100/5 Amp</v>
          </cell>
          <cell r="C604" t="str">
            <v>Each</v>
          </cell>
          <cell r="D604">
            <v>36369.17</v>
          </cell>
        </row>
        <row r="605">
          <cell r="A605">
            <v>7131900012</v>
          </cell>
          <cell r="B605" t="str">
            <v>C&amp;R Panel with 3 O/C + 1 E/F relay and Master Trip</v>
          </cell>
          <cell r="C605" t="str">
            <v>Each</v>
          </cell>
          <cell r="D605">
            <v>40194.339999999997</v>
          </cell>
        </row>
        <row r="606">
          <cell r="A606">
            <v>7131900014</v>
          </cell>
          <cell r="B606" t="str">
            <v>Transformer Auxiliary panel with auxiliary protection relay</v>
          </cell>
          <cell r="C606" t="str">
            <v>Each</v>
          </cell>
          <cell r="D606">
            <v>11800</v>
          </cell>
        </row>
        <row r="607">
          <cell r="A607">
            <v>7131960919</v>
          </cell>
          <cell r="B607" t="str">
            <v>33 kV 2 feeder control panel (Static Relays)</v>
          </cell>
          <cell r="C607" t="str">
            <v>Each</v>
          </cell>
          <cell r="D607">
            <v>39481.129999999997</v>
          </cell>
        </row>
        <row r="608">
          <cell r="A608">
            <v>7130870040</v>
          </cell>
          <cell r="B608" t="str">
            <v>G.I.Strip 25x3 mm</v>
          </cell>
          <cell r="C608" t="str">
            <v>Kg</v>
          </cell>
          <cell r="D608">
            <v>101.05</v>
          </cell>
        </row>
        <row r="609">
          <cell r="A609">
            <v>7130640039</v>
          </cell>
          <cell r="B609" t="str">
            <v>M.S.Strip 25x3 mm. (0.6 kg/Mtr.)</v>
          </cell>
          <cell r="C609" t="str">
            <v>Kg</v>
          </cell>
          <cell r="D609">
            <v>48.22</v>
          </cell>
        </row>
        <row r="610">
          <cell r="A610">
            <v>7132444005</v>
          </cell>
          <cell r="B610" t="str">
            <v>Numerical Poly Carbonate seals</v>
          </cell>
          <cell r="C610" t="str">
            <v>No</v>
          </cell>
          <cell r="D610">
            <v>10.82</v>
          </cell>
        </row>
        <row r="611">
          <cell r="A611">
            <v>7130820013</v>
          </cell>
          <cell r="B611" t="str">
            <v>33 kV Polymer Disc Insulator (45 kN)</v>
          </cell>
          <cell r="C611" t="str">
            <v>No</v>
          </cell>
          <cell r="D611">
            <v>216.4</v>
          </cell>
        </row>
        <row r="612">
          <cell r="A612">
            <v>7131930110</v>
          </cell>
          <cell r="B612" t="str">
            <v>D.O.Fuse Polymer unit 11 kV</v>
          </cell>
          <cell r="C612" t="str">
            <v>Each</v>
          </cell>
          <cell r="D612">
            <v>1609.44</v>
          </cell>
        </row>
        <row r="613">
          <cell r="A613">
            <v>7131930111</v>
          </cell>
          <cell r="B613" t="str">
            <v>D.O.Fuse Polymer unit 33 kV</v>
          </cell>
          <cell r="C613" t="str">
            <v>Each</v>
          </cell>
          <cell r="D613">
            <v>2303.35</v>
          </cell>
        </row>
        <row r="614">
          <cell r="A614">
            <v>7130800001</v>
          </cell>
          <cell r="B614" t="str">
            <v>PCC Pole 200 kG; 9.0 Mtr. Long</v>
          </cell>
          <cell r="C614" t="str">
            <v>Each</v>
          </cell>
          <cell r="D614">
            <v>3096.2</v>
          </cell>
        </row>
        <row r="615">
          <cell r="A615">
            <v>7130800002</v>
          </cell>
          <cell r="B615" t="str">
            <v>PCC Pole 365 kG; 11 Mtr. Long</v>
          </cell>
          <cell r="C615" t="str">
            <v>Each</v>
          </cell>
          <cell r="D615">
            <v>7656.89</v>
          </cell>
        </row>
        <row r="616">
          <cell r="A616">
            <v>7130820001</v>
          </cell>
          <cell r="B616" t="str">
            <v>11 kV Polymer Post Insulator</v>
          </cell>
          <cell r="C616" t="str">
            <v>Nos.</v>
          </cell>
          <cell r="D616">
            <v>284.27999999999997</v>
          </cell>
        </row>
        <row r="617">
          <cell r="A617">
            <v>7130820002</v>
          </cell>
          <cell r="B617" t="str">
            <v>33 kV Polymer Post Insulator</v>
          </cell>
          <cell r="C617" t="str">
            <v>Nos.</v>
          </cell>
          <cell r="D617">
            <v>733.96</v>
          </cell>
        </row>
        <row r="618">
          <cell r="A618">
            <v>7130820010</v>
          </cell>
          <cell r="B618" t="str">
            <v>Silicon rubber composite insulator / 11 kV  45 kN Polymeric Insulator</v>
          </cell>
          <cell r="C618" t="str">
            <v>Nos.</v>
          </cell>
          <cell r="D618">
            <v>118.97</v>
          </cell>
        </row>
        <row r="619">
          <cell r="A619">
            <v>7131930220</v>
          </cell>
          <cell r="B619" t="str">
            <v>Polymer A.B.Switch with complete fitting 11 kV</v>
          </cell>
          <cell r="C619" t="str">
            <v>Each</v>
          </cell>
          <cell r="D619">
            <v>8991.89</v>
          </cell>
        </row>
        <row r="620">
          <cell r="A620">
            <v>7131930320</v>
          </cell>
          <cell r="B620" t="str">
            <v>Polymer A.B.Switch with complete fitting 33 kV</v>
          </cell>
          <cell r="C620" t="str">
            <v>Each</v>
          </cell>
          <cell r="D620">
            <v>14411.18</v>
          </cell>
        </row>
        <row r="621">
          <cell r="A621">
            <v>7130800033</v>
          </cell>
          <cell r="B621" t="str">
            <v>200 Kg 8.0 Meter long PCC Pole</v>
          </cell>
          <cell r="C621" t="str">
            <v>No</v>
          </cell>
          <cell r="D621">
            <v>2596.21</v>
          </cell>
        </row>
        <row r="622">
          <cell r="A622">
            <v>7130311023</v>
          </cell>
          <cell r="B622" t="str">
            <v>2.5 sqmm. Twin Core PVC insulated single phase armoured service Cable</v>
          </cell>
          <cell r="C622" t="str">
            <v>Per Mtr.</v>
          </cell>
          <cell r="D622">
            <v>29.03</v>
          </cell>
        </row>
        <row r="623">
          <cell r="A623">
            <v>7130311024</v>
          </cell>
          <cell r="B623" t="str">
            <v>4.0 sqmm. Twin Core PVC insulated single phase armoured service Cable</v>
          </cell>
          <cell r="C623" t="str">
            <v>Per Mtr.</v>
          </cell>
          <cell r="D623">
            <v>34.840000000000003</v>
          </cell>
        </row>
        <row r="624">
          <cell r="A624">
            <v>7130311025</v>
          </cell>
          <cell r="B624" t="str">
            <v>6.0 sqmm. Twin Core PVC insulated single phase armoured service Cable</v>
          </cell>
          <cell r="C624" t="str">
            <v>Per Mtr.</v>
          </cell>
          <cell r="D624">
            <v>50.8</v>
          </cell>
        </row>
        <row r="625">
          <cell r="A625">
            <v>7130311026</v>
          </cell>
          <cell r="B625" t="str">
            <v>6.0 sqmm. Four Core PVC insulated three phase Armoured service Cable</v>
          </cell>
          <cell r="C625" t="str">
            <v>Per Mtr.</v>
          </cell>
          <cell r="D625">
            <v>60.96</v>
          </cell>
        </row>
        <row r="626">
          <cell r="A626">
            <v>7130311027</v>
          </cell>
          <cell r="B626" t="str">
            <v>8.0 sqmm. Four Core PVC insulated three phase Armoured service Cable</v>
          </cell>
          <cell r="C626" t="str">
            <v>Per Mtr.</v>
          </cell>
          <cell r="D626">
            <v>74.03</v>
          </cell>
        </row>
        <row r="627">
          <cell r="A627">
            <v>7130311028</v>
          </cell>
          <cell r="B627" t="str">
            <v>10 sqmm. Four Core PVC insulated three phase Armoured service Cable</v>
          </cell>
          <cell r="C627" t="str">
            <v>Per Mtr.</v>
          </cell>
          <cell r="D627">
            <v>88.55</v>
          </cell>
        </row>
        <row r="628">
          <cell r="A628">
            <v>7130311029</v>
          </cell>
          <cell r="B628" t="str">
            <v>16 sqmm. Four Core PVC insulated three phase Armoured service Cable</v>
          </cell>
          <cell r="C628" t="str">
            <v>Per Mtr.</v>
          </cell>
          <cell r="D628">
            <v>116.13</v>
          </cell>
        </row>
        <row r="629">
          <cell r="A629">
            <v>7130311030</v>
          </cell>
          <cell r="B629" t="str">
            <v>25 sqmm. Four Core PVC insulated three phase Armoured service Cable</v>
          </cell>
          <cell r="C629" t="str">
            <v>Per Mtr.</v>
          </cell>
          <cell r="D629">
            <v>148.06</v>
          </cell>
        </row>
        <row r="630">
          <cell r="A630">
            <v>7130311085</v>
          </cell>
          <cell r="B630" t="str">
            <v>240 sq.mm Single Core PVC Sheathed Unarmoured Cables</v>
          </cell>
          <cell r="C630" t="str">
            <v>Km</v>
          </cell>
          <cell r="D630">
            <v>202413.9</v>
          </cell>
        </row>
        <row r="631">
          <cell r="A631">
            <v>7132210017</v>
          </cell>
          <cell r="B631" t="str">
            <v>16 kVA, Aluminium wound ISI Marked, 11/0.433 kV Distribution Transformer having energy efficiency level '1' (Without Box)</v>
          </cell>
          <cell r="C631" t="str">
            <v>Each</v>
          </cell>
          <cell r="D631">
            <v>75035.14</v>
          </cell>
        </row>
        <row r="632">
          <cell r="A632">
            <v>7132210018</v>
          </cell>
          <cell r="B632" t="str">
            <v>25 kVA, Aluminium wound ISI Marked, 11/0.433 kV Distribution Transformer having energy efficiency level '1' (Without Box)</v>
          </cell>
          <cell r="C632" t="str">
            <v>Each</v>
          </cell>
          <cell r="D632">
            <v>62449.99</v>
          </cell>
        </row>
        <row r="633">
          <cell r="A633">
            <v>7132210019</v>
          </cell>
          <cell r="B633" t="str">
            <v>63 kVA, Aluminium wound ISI Marked, 11/0.433 kV Distribution Transformer having energy efficiency level '1' (Without Box)</v>
          </cell>
          <cell r="C633" t="str">
            <v>Each</v>
          </cell>
          <cell r="D633">
            <v>120435.39</v>
          </cell>
        </row>
        <row r="634">
          <cell r="A634">
            <v>7132210020</v>
          </cell>
          <cell r="B634" t="str">
            <v>100 kVA, Aluminium wound ISI Marked, 11/0.433 kV Distribution Transformer having energy efficiency level '1' (Without Box)</v>
          </cell>
          <cell r="C634" t="str">
            <v>Each</v>
          </cell>
          <cell r="D634">
            <v>158302.13</v>
          </cell>
        </row>
        <row r="635">
          <cell r="A635">
            <v>7132210021</v>
          </cell>
          <cell r="B635" t="str">
            <v>200 kVA, Aluminium wound ISI Marked, 11/0.433 kV Distribution Transformer having energy efficiency level '1' (Without Box)</v>
          </cell>
          <cell r="C635" t="str">
            <v>Each</v>
          </cell>
          <cell r="D635">
            <v>291828.78999999998</v>
          </cell>
        </row>
        <row r="636">
          <cell r="A636">
            <v>7132220081</v>
          </cell>
          <cell r="B636" t="str">
            <v>315 kVA, Copper wound ISI Marked, 11/0.433 kV Distribution Transformer having energy efficiency level '1' (Without Box)</v>
          </cell>
          <cell r="C636" t="str">
            <v>Each</v>
          </cell>
          <cell r="D636">
            <v>802876.84</v>
          </cell>
        </row>
        <row r="637">
          <cell r="A637">
            <v>7132220082</v>
          </cell>
          <cell r="B637" t="str">
            <v>500 kVA, Copper wound ISI Marked, 11/0.433 kV Distribution Transformer having energy efficiency level '1' (Without Box)</v>
          </cell>
          <cell r="C637" t="str">
            <v>Each</v>
          </cell>
          <cell r="D637">
            <v>1367612.66</v>
          </cell>
        </row>
        <row r="638">
          <cell r="A638">
            <v>7132210022</v>
          </cell>
          <cell r="B638" t="str">
            <v>25 kVA, Aluminium wound ISI Marked, 11/0.433 kV Distribution Transformer having energy efficiency level '1' (With Secondary Terminal Box)</v>
          </cell>
          <cell r="C638" t="str">
            <v>Each</v>
          </cell>
          <cell r="D638">
            <v>63311.74</v>
          </cell>
        </row>
        <row r="639">
          <cell r="A639">
            <v>7132210023</v>
          </cell>
          <cell r="B639" t="str">
            <v>63 kVA, Aluminium wound ISI Marked, 11/0.433 kV Distribution Transformer having energy efficiency level '1' (With Secondary Terminal Box)</v>
          </cell>
          <cell r="C639" t="str">
            <v>Each</v>
          </cell>
          <cell r="D639">
            <v>112071.49</v>
          </cell>
        </row>
        <row r="640">
          <cell r="A640">
            <v>7132210024</v>
          </cell>
          <cell r="B640" t="str">
            <v>100 kVA, Aluminium wound ISI Marked, 11/0.433 kV Distribution Transformer having energy efficiency level '1' (With Secondary Terminal Box)</v>
          </cell>
          <cell r="C640" t="str">
            <v>Each</v>
          </cell>
          <cell r="D640">
            <v>159217.31</v>
          </cell>
        </row>
        <row r="641">
          <cell r="A641">
            <v>7132210025</v>
          </cell>
          <cell r="B641" t="str">
            <v>200 kVA, Aluminium wound ISI Marked, 11/0.433 kV Distribution Transformer having energy efficiency level '1' (With Secondary Terminal Box)</v>
          </cell>
          <cell r="C641" t="str">
            <v>Each</v>
          </cell>
          <cell r="D641">
            <v>292905.98</v>
          </cell>
        </row>
        <row r="642">
          <cell r="A642">
            <v>7132210027</v>
          </cell>
          <cell r="B642" t="str">
            <v>315 kVA, Copper wound ISI Marked, 11/0.433 kV Distribution Transformer having energy efficiency level '1' (With Secondary Terminal Box)</v>
          </cell>
          <cell r="C642" t="str">
            <v>Each</v>
          </cell>
          <cell r="D642">
            <v>807894.82</v>
          </cell>
        </row>
        <row r="643">
          <cell r="A643">
            <v>7130640008</v>
          </cell>
          <cell r="B643" t="str">
            <v xml:space="preserve">RCC Block (with 6 mm MS Bar) </v>
          </cell>
          <cell r="C643" t="str">
            <v>Each</v>
          </cell>
          <cell r="D643">
            <v>158</v>
          </cell>
        </row>
        <row r="644">
          <cell r="A644">
            <v>7131210011</v>
          </cell>
          <cell r="B644" t="str">
            <v>LED 9 Watt Lamp (without holder)</v>
          </cell>
          <cell r="C644" t="str">
            <v>Each</v>
          </cell>
          <cell r="D644">
            <v>75.900000000000006</v>
          </cell>
        </row>
        <row r="645">
          <cell r="A645">
            <v>7131210009</v>
          </cell>
          <cell r="B645" t="str">
            <v xml:space="preserve">LED Tube Light, 20 Watt </v>
          </cell>
          <cell r="C645" t="str">
            <v>Set</v>
          </cell>
          <cell r="D645">
            <v>238.54</v>
          </cell>
        </row>
        <row r="646">
          <cell r="A646">
            <v>7131210030</v>
          </cell>
          <cell r="B646" t="str">
            <v>18 W LED Street Light complete set</v>
          </cell>
          <cell r="C646" t="str">
            <v>Set</v>
          </cell>
          <cell r="D646">
            <v>2455.36</v>
          </cell>
        </row>
        <row r="647">
          <cell r="A647">
            <v>7131210031</v>
          </cell>
          <cell r="B647" t="str">
            <v>35 W LED Street Light complete set</v>
          </cell>
          <cell r="C647" t="str">
            <v>Set</v>
          </cell>
          <cell r="D647">
            <v>3171.81</v>
          </cell>
        </row>
        <row r="648">
          <cell r="A648">
            <v>7131210032</v>
          </cell>
          <cell r="B648" t="str">
            <v>70 W LED Street Light complete set</v>
          </cell>
          <cell r="C648" t="str">
            <v>Set</v>
          </cell>
          <cell r="D648">
            <v>4486.92</v>
          </cell>
        </row>
        <row r="649">
          <cell r="A649">
            <v>7131210033</v>
          </cell>
          <cell r="B649" t="str">
            <v>110 W LED Street Light complete set</v>
          </cell>
          <cell r="C649" t="str">
            <v>Set</v>
          </cell>
          <cell r="D649">
            <v>6097.72</v>
          </cell>
        </row>
        <row r="650">
          <cell r="A650">
            <v>7131210034</v>
          </cell>
          <cell r="B650" t="str">
            <v>190 W LED Street Light complete set</v>
          </cell>
          <cell r="C650" t="str">
            <v>Set</v>
          </cell>
          <cell r="D650">
            <v>10754.05</v>
          </cell>
        </row>
        <row r="651">
          <cell r="A651">
            <v>7131210035</v>
          </cell>
          <cell r="B651" t="str">
            <v>190 W LED Flood Light complete set</v>
          </cell>
          <cell r="C651" t="str">
            <v>Set</v>
          </cell>
          <cell r="D651">
            <v>10433.469999999999</v>
          </cell>
        </row>
        <row r="652">
          <cell r="A652">
            <v>7131210036</v>
          </cell>
          <cell r="B652" t="str">
            <v>110 W LED Flood Light complete set</v>
          </cell>
          <cell r="C652" t="str">
            <v>Set</v>
          </cell>
          <cell r="D652">
            <v>6967.79</v>
          </cell>
        </row>
        <row r="653">
          <cell r="A653">
            <v>7131210023</v>
          </cell>
          <cell r="B653" t="str">
            <v>LED Lamps with complete fitting-24 W</v>
          </cell>
          <cell r="C653" t="str">
            <v>Nos.</v>
          </cell>
        </row>
        <row r="654">
          <cell r="A654">
            <v>7131210024</v>
          </cell>
          <cell r="B654" t="str">
            <v>LED Lamps with complete fitting-48 W</v>
          </cell>
          <cell r="C654" t="str">
            <v>Nos.</v>
          </cell>
        </row>
        <row r="655">
          <cell r="A655">
            <v>7131210025</v>
          </cell>
          <cell r="B655" t="str">
            <v>LED Lamps with complete fitting-60 W</v>
          </cell>
          <cell r="C655" t="str">
            <v>Nos.</v>
          </cell>
        </row>
        <row r="656">
          <cell r="A656">
            <v>7131941763</v>
          </cell>
          <cell r="B656" t="str">
            <v>3 Way RMU, 2OD + 1VL, One Incomer + One Breaker + One Outgoing, 350 MVA, 650 Amps.</v>
          </cell>
          <cell r="C656" t="str">
            <v>Unit</v>
          </cell>
          <cell r="D656">
            <v>918793.22</v>
          </cell>
        </row>
        <row r="657">
          <cell r="A657">
            <v>7131941764</v>
          </cell>
          <cell r="B657" t="str">
            <v>4 Way RMU, 2OD + 2VL, (One Incomer + Two  Breakers + One Outgoing), 350 MVA, 650 Amps.</v>
          </cell>
          <cell r="C657" t="str">
            <v>Unit</v>
          </cell>
          <cell r="D657">
            <v>1305117.19</v>
          </cell>
        </row>
        <row r="658">
          <cell r="A658">
            <v>7131941765</v>
          </cell>
          <cell r="B658" t="str">
            <v>5 Way RMU, 2OD + 3VL, (One Incomer + Three Breakers + One Outgoing), 350 MVA, 650 Amps.</v>
          </cell>
          <cell r="C658" t="str">
            <v>Unit</v>
          </cell>
          <cell r="D658">
            <v>1684560.04</v>
          </cell>
        </row>
        <row r="659">
          <cell r="A659">
            <v>7131941766</v>
          </cell>
          <cell r="B659" t="str">
            <v>6 Way RMU, 2OD + 4VL,(One Incomer + Four Breakers + One Outgoing), 350 MVA, 650 Amps.</v>
          </cell>
          <cell r="C659" t="str">
            <v>Unit</v>
          </cell>
          <cell r="D659">
            <v>2064002.89</v>
          </cell>
        </row>
        <row r="660">
          <cell r="A660">
            <v>7131941767</v>
          </cell>
          <cell r="B660" t="str">
            <v>1OD for RMU</v>
          </cell>
          <cell r="C660" t="str">
            <v>Unit</v>
          </cell>
          <cell r="D660">
            <v>330600.2</v>
          </cell>
        </row>
        <row r="661">
          <cell r="A661">
            <v>7131941768</v>
          </cell>
          <cell r="B661" t="str">
            <v>1VL for 350 MVA, 650 Amps RMU</v>
          </cell>
          <cell r="C661" t="str">
            <v>Unit</v>
          </cell>
          <cell r="D661">
            <v>386323.98</v>
          </cell>
        </row>
        <row r="662">
          <cell r="A662">
            <v>7132230028</v>
          </cell>
          <cell r="B662" t="str">
            <v>Indoor Type 33 kV Metering Cubical CTPT Unit 10/5 A</v>
          </cell>
          <cell r="C662" t="str">
            <v>Each</v>
          </cell>
          <cell r="D662">
            <v>241605</v>
          </cell>
        </row>
        <row r="663">
          <cell r="A663">
            <v>7132230029</v>
          </cell>
          <cell r="B663" t="str">
            <v>Indoor Type 33 kV Metering Cubical CTPT Unit 25/5 A</v>
          </cell>
          <cell r="C663" t="str">
            <v>Each</v>
          </cell>
          <cell r="D663">
            <v>241605</v>
          </cell>
        </row>
        <row r="664">
          <cell r="A664">
            <v>7132230030</v>
          </cell>
          <cell r="B664" t="str">
            <v>Indoor Type 33 kV Metering Cubical CTPT Unit 200/5 A</v>
          </cell>
          <cell r="C664" t="str">
            <v>Each</v>
          </cell>
          <cell r="D664">
            <v>241605</v>
          </cell>
        </row>
        <row r="665">
          <cell r="A665">
            <v>7132230031</v>
          </cell>
          <cell r="B665" t="str">
            <v>Indoor Type 11 kV Metering Cubical CTPT Unit 10/5 A</v>
          </cell>
          <cell r="C665" t="str">
            <v>Each</v>
          </cell>
          <cell r="D665">
            <v>115227</v>
          </cell>
        </row>
        <row r="666">
          <cell r="A666">
            <v>7132230020</v>
          </cell>
          <cell r="B666" t="str">
            <v>Indoor Type 11 kV Metering Cubical CT-PT Units 15/5 A</v>
          </cell>
          <cell r="C666" t="str">
            <v>Each</v>
          </cell>
          <cell r="D666">
            <v>115227</v>
          </cell>
        </row>
        <row r="667">
          <cell r="A667">
            <v>7132230010</v>
          </cell>
          <cell r="B667" t="str">
            <v>Indoor Type 11 kV Metering Cubical CTPT Unit 25/5 A</v>
          </cell>
          <cell r="C667" t="str">
            <v>Each</v>
          </cell>
          <cell r="D667">
            <v>115227</v>
          </cell>
        </row>
        <row r="668">
          <cell r="A668">
            <v>7132230027</v>
          </cell>
          <cell r="B668" t="str">
            <v>Indoor Type 11 kV 50/5 A Metering Cubical CT-PT Units</v>
          </cell>
          <cell r="C668" t="str">
            <v>Each</v>
          </cell>
          <cell r="D668">
            <v>115228.98</v>
          </cell>
        </row>
        <row r="669">
          <cell r="A669">
            <v>7131980004</v>
          </cell>
          <cell r="B669" t="str">
            <v>(0+1) TYPE - MEANS 11 KV GAS (SF6) INSULATED RMU WITH ONE 630 A LOAD BREAK SWITCH.</v>
          </cell>
          <cell r="C669" t="str">
            <v>No.</v>
          </cell>
          <cell r="D669">
            <v>279236.31</v>
          </cell>
        </row>
        <row r="670">
          <cell r="A670">
            <v>7131980005</v>
          </cell>
          <cell r="B670" t="str">
            <v>(0+3) TYPE - MEANS 11 KV GAS (SF6) INSULATED RMU WITH THREE 630 A LOAD BREAK SWITCHES.</v>
          </cell>
          <cell r="C670" t="str">
            <v>No.</v>
          </cell>
          <cell r="D670">
            <v>516344.85</v>
          </cell>
        </row>
        <row r="671">
          <cell r="A671">
            <v>7131980006</v>
          </cell>
          <cell r="B671" t="str">
            <v>(0+4) TYPE - MEANS 11 KV GAS (SF6) INSULATED RMU WITH FOUR 630 A LOAD BREAK SWITCHES.</v>
          </cell>
          <cell r="C671" t="str">
            <v>No.</v>
          </cell>
          <cell r="D671">
            <v>626468.5</v>
          </cell>
        </row>
        <row r="672">
          <cell r="A672">
            <v>7131980007</v>
          </cell>
          <cell r="B672" t="str">
            <v>(0+2)+BC+(0+2) TYPE - MEANS 11 KV GAS (SF6) INSULATED RMU WITH FOUR NOS. 630 A LOAD BREAK SWITCHES AND ONE BUS COUPLER IN BETWEEN AFTER ISOLATOR.</v>
          </cell>
          <cell r="C672" t="str">
            <v>No.</v>
          </cell>
          <cell r="D672">
            <v>998272.19</v>
          </cell>
        </row>
        <row r="673">
          <cell r="A673">
            <v>7131980008</v>
          </cell>
          <cell r="B673" t="str">
            <v>(0+2)+BC+(0+2)+BC+(0+2) TYPE - MEANS 11 KV GAS (SF6) INSULATED RMU WITH SIX NOS. 630 A LOAD BREAK SWITCHES AND ONE BUS COUPLER WITH LBS IN BETWEEN AFTER ISOLATOR.</v>
          </cell>
          <cell r="C673" t="str">
            <v>No.</v>
          </cell>
          <cell r="D673">
            <v>1578740.89</v>
          </cell>
        </row>
        <row r="674">
          <cell r="A674">
            <v>7131941001</v>
          </cell>
          <cell r="B674" t="str">
            <v>Feeder Remote Terminal Unit (FRTU)  with accessories Multifunction Transducer (MFT), Contact Multiplication Relay (CMR), Heavy Duty Relay &amp; software.</v>
          </cell>
          <cell r="C674" t="str">
            <v>No.</v>
          </cell>
          <cell r="D674">
            <v>94400</v>
          </cell>
        </row>
        <row r="675">
          <cell r="A675">
            <v>7131941002</v>
          </cell>
          <cell r="B675" t="str">
            <v>Compact arrangement of RMU+FRTU+ LT Distribution Box in a closed chamber for 11/0.433 kV Distribution sub-station (excluding Distribution Transformer) with Transformer in top &amp; RMU+FRTU+ LT Distribution Box in bottom, compatible upto 650 kVA.</v>
          </cell>
          <cell r="C675" t="str">
            <v>No.</v>
          </cell>
          <cell r="D675">
            <v>1519767</v>
          </cell>
        </row>
        <row r="676">
          <cell r="A676">
            <v>7131941003</v>
          </cell>
          <cell r="B676" t="str">
            <v>Compact arrangement of RMU+FRTU+ LT Distribution Box in a closed chamber for 11/0.433 kV Distribution sub-station (excluding Distribution Transformer) with Transformer in top &amp; RMU+LT Distribution Box in bottom, compatible upto 650 kVA.</v>
          </cell>
          <cell r="C676" t="str">
            <v>No.</v>
          </cell>
          <cell r="D676">
            <v>1237749.0000000002</v>
          </cell>
        </row>
        <row r="677">
          <cell r="A677">
            <v>7131980001</v>
          </cell>
          <cell r="B677" t="str">
            <v>12 kV, Outdoor type Vacuum Capacitor switches</v>
          </cell>
          <cell r="C677" t="str">
            <v>No.</v>
          </cell>
          <cell r="D677">
            <v>81847.289999999994</v>
          </cell>
        </row>
        <row r="678">
          <cell r="A678">
            <v>7131920028</v>
          </cell>
          <cell r="B678" t="str">
            <v>AC Distribution board for AC/DC Supply</v>
          </cell>
          <cell r="C678" t="str">
            <v>No.</v>
          </cell>
          <cell r="D678">
            <v>11773.41</v>
          </cell>
        </row>
        <row r="679">
          <cell r="A679">
            <v>7132486843</v>
          </cell>
          <cell r="B679" t="str">
            <v>Chem Rod Earthing electrode (Chemical Earthing) [As per specification given in Schedule-C-20]</v>
          </cell>
          <cell r="C679" t="str">
            <v>Job</v>
          </cell>
          <cell r="D679">
            <v>10520.67</v>
          </cell>
        </row>
        <row r="680">
          <cell r="A680">
            <v>7130840003</v>
          </cell>
          <cell r="B680" t="str">
            <v>Surge Arrestor</v>
          </cell>
          <cell r="C680" t="str">
            <v>No.</v>
          </cell>
          <cell r="D680">
            <v>1059.5999999999999</v>
          </cell>
        </row>
        <row r="681">
          <cell r="A681">
            <v>7131950396</v>
          </cell>
          <cell r="B681" t="str">
            <v>Ground connection for Messenger Wire</v>
          </cell>
          <cell r="C681" t="str">
            <v>No.</v>
          </cell>
          <cell r="D681">
            <v>160.99</v>
          </cell>
        </row>
        <row r="682">
          <cell r="A682">
            <v>7132406800</v>
          </cell>
          <cell r="B682" t="str">
            <v>33/11 kV S/S (Name Plate) Board</v>
          </cell>
          <cell r="C682" t="str">
            <v>Job</v>
          </cell>
          <cell r="D682">
            <v>12278.85</v>
          </cell>
        </row>
        <row r="683">
          <cell r="A683">
            <v>7131210840</v>
          </cell>
          <cell r="B683" t="str">
            <v>11 kV Fault Passage Indicator for Overhead line</v>
          </cell>
          <cell r="C683" t="str">
            <v>No.</v>
          </cell>
          <cell r="D683">
            <v>15852.14</v>
          </cell>
        </row>
        <row r="684">
          <cell r="A684">
            <v>7132455003</v>
          </cell>
          <cell r="B684" t="str">
            <v>SMC Meter Board 350x200x40 mm (minimum) thickness 2.5 mm</v>
          </cell>
          <cell r="C684" t="str">
            <v>No.</v>
          </cell>
          <cell r="D684">
            <v>155.38999999999999</v>
          </cell>
        </row>
        <row r="685">
          <cell r="A685">
            <v>7132455004</v>
          </cell>
          <cell r="B685" t="str">
            <v>SMC Board 200x150x40 mm (minimum) thickness 2.5 mm</v>
          </cell>
          <cell r="C685" t="str">
            <v>No.</v>
          </cell>
          <cell r="D685">
            <v>122.09</v>
          </cell>
        </row>
        <row r="686">
          <cell r="A686">
            <v>7131920004</v>
          </cell>
          <cell r="B686" t="str">
            <v>Piano type ISI mark 250V/5A switch.</v>
          </cell>
          <cell r="C686" t="str">
            <v>No.</v>
          </cell>
          <cell r="D686">
            <v>13.2</v>
          </cell>
        </row>
        <row r="687">
          <cell r="A687">
            <v>7131920005</v>
          </cell>
          <cell r="B687" t="str">
            <v>250V/5A ISI mark 3 pin Socket</v>
          </cell>
          <cell r="C687" t="str">
            <v>No.</v>
          </cell>
          <cell r="D687">
            <v>32.99</v>
          </cell>
        </row>
        <row r="688">
          <cell r="A688">
            <v>7131920006</v>
          </cell>
          <cell r="B688" t="str">
            <v>250V/5A ISI mark holder.</v>
          </cell>
          <cell r="C688" t="str">
            <v>No.</v>
          </cell>
          <cell r="D688">
            <v>19.79</v>
          </cell>
        </row>
        <row r="689">
          <cell r="A689">
            <v>7131390482</v>
          </cell>
          <cell r="B689" t="str">
            <v>Earthing terminal (having suitable size of 10 mm Dia GI bolt with 3 nos.
 nuts &amp; washers) along with Staples/ Nut-Bolts/ Nails</v>
          </cell>
          <cell r="C689" t="str">
            <v>No.</v>
          </cell>
          <cell r="D689">
            <v>55.5</v>
          </cell>
        </row>
        <row r="690">
          <cell r="A690">
            <v>7130310081</v>
          </cell>
          <cell r="B690" t="str">
            <v>Internal wiring using 1.5 sqmm copper multistrands PVC insulated ISI marked cable (Average cable length 6 Mtr.)</v>
          </cell>
          <cell r="C690" t="str">
            <v>Mtr</v>
          </cell>
          <cell r="D690">
            <v>9.15</v>
          </cell>
        </row>
        <row r="691">
          <cell r="A691">
            <v>7132461006</v>
          </cell>
          <cell r="B691" t="str">
            <v>25 mm Dia PVC pipe or equivalent for internal house wiring (3 Mtr)</v>
          </cell>
          <cell r="C691" t="str">
            <v>Feet</v>
          </cell>
          <cell r="D691">
            <v>6.35</v>
          </cell>
        </row>
        <row r="692">
          <cell r="A692">
            <v>7132498054</v>
          </cell>
          <cell r="B692" t="str">
            <v>Bhatta brick</v>
          </cell>
          <cell r="C692" t="str">
            <v>No.</v>
          </cell>
          <cell r="D692">
            <v>6</v>
          </cell>
        </row>
        <row r="693">
          <cell r="A693">
            <v>7131397216</v>
          </cell>
          <cell r="B693" t="str">
            <v>Meter Sealing Wire</v>
          </cell>
          <cell r="C693" t="str">
            <v>Kg</v>
          </cell>
          <cell r="D693">
            <v>233.77</v>
          </cell>
        </row>
        <row r="694">
          <cell r="A694">
            <v>7132010551</v>
          </cell>
          <cell r="B694" t="str">
            <v>Hand Operated type 25 sq.mm. to 400 sq.mm Crimping Tool</v>
          </cell>
          <cell r="C694" t="str">
            <v>No.</v>
          </cell>
          <cell r="D694">
            <v>9846.82</v>
          </cell>
        </row>
        <row r="695">
          <cell r="A695">
            <v>7132010552</v>
          </cell>
          <cell r="B695" t="str">
            <v>Hydraulic type Crimping Tool with suitable Dies for crimping Lugs of size up to 400 sq.mm.</v>
          </cell>
          <cell r="C695" t="str">
            <v>Set</v>
          </cell>
          <cell r="D695">
            <v>12000.69</v>
          </cell>
        </row>
        <row r="696">
          <cell r="A696">
            <v>7132478005</v>
          </cell>
          <cell r="B696" t="str">
            <v>RECHARGEABLE L.E.D. HAND TORCH</v>
          </cell>
          <cell r="C696" t="str">
            <v>No.</v>
          </cell>
          <cell r="D696">
            <v>826.05</v>
          </cell>
        </row>
        <row r="697">
          <cell r="A697">
            <v>7132089020</v>
          </cell>
          <cell r="B697" t="str">
            <v>Cable separator in RCC Pipe with Angle Cross of 50x50x6 mm Angle @ 2 No. in one pipe</v>
          </cell>
          <cell r="C697" t="str">
            <v>No.</v>
          </cell>
          <cell r="D697">
            <v>880.24</v>
          </cell>
        </row>
        <row r="698">
          <cell r="A698">
            <v>7132200004</v>
          </cell>
          <cell r="B698" t="str">
            <v>11 kV Capacitor Unit with Expulsion Tube</v>
          </cell>
          <cell r="C698" t="str">
            <v>Each</v>
          </cell>
          <cell r="D698">
            <v>129.96</v>
          </cell>
        </row>
        <row r="699">
          <cell r="A699">
            <v>7131310032</v>
          </cell>
          <cell r="B699" t="str">
            <v>ABT Meter Accuracy class: 0.2s, C.T. Ratio: _/1A, P.T.Ratio: _/110V</v>
          </cell>
          <cell r="C699" t="str">
            <v>No.</v>
          </cell>
          <cell r="D699">
            <v>270267.2</v>
          </cell>
        </row>
        <row r="700">
          <cell r="B700" t="str">
            <v>Cost of Galvanization</v>
          </cell>
          <cell r="C700" t="str">
            <v>MT</v>
          </cell>
          <cell r="D700">
            <v>32130.22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4.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881"/>
  <sheetViews>
    <sheetView tabSelected="1" workbookViewId="0">
      <selection activeCell="D881" sqref="D881"/>
    </sheetView>
  </sheetViews>
  <sheetFormatPr defaultRowHeight="12.75"/>
  <cols>
    <col min="1" max="1" width="18.7109375" style="31" bestFit="1" customWidth="1"/>
    <col min="2" max="2" width="47" style="31" bestFit="1" customWidth="1"/>
    <col min="3" max="3" width="9.28515625" style="31" bestFit="1" customWidth="1"/>
    <col min="4" max="4" width="15.85546875" style="31" customWidth="1"/>
    <col min="5" max="5" width="43.42578125" style="31" customWidth="1"/>
    <col min="6" max="6" width="34.85546875" style="31" customWidth="1"/>
    <col min="7" max="7" width="41.5703125" style="31" customWidth="1"/>
    <col min="8" max="8" width="24.85546875" style="31" customWidth="1"/>
    <col min="9" max="9" width="48.140625" style="31" customWidth="1"/>
    <col min="10" max="10" width="16.140625" style="31" customWidth="1"/>
    <col min="11" max="11" width="15.28515625" style="31" customWidth="1"/>
    <col min="12" max="255" width="9.140625" style="31"/>
    <col min="256" max="256" width="18.7109375" style="31" bestFit="1" customWidth="1"/>
    <col min="257" max="257" width="37.28515625" style="31" customWidth="1"/>
    <col min="258" max="258" width="9.28515625" style="31" bestFit="1" customWidth="1"/>
    <col min="259" max="259" width="15.85546875" style="31" customWidth="1"/>
    <col min="260" max="260" width="32.85546875" style="31" customWidth="1"/>
    <col min="261" max="261" width="16.28515625" style="31" customWidth="1"/>
    <col min="262" max="262" width="40.85546875" style="31" customWidth="1"/>
    <col min="263" max="263" width="20" style="31" customWidth="1"/>
    <col min="264" max="264" width="24.85546875" style="31" customWidth="1"/>
    <col min="265" max="265" width="48.140625" style="31" customWidth="1"/>
    <col min="266" max="266" width="16.140625" style="31" customWidth="1"/>
    <col min="267" max="267" width="15.28515625" style="31" customWidth="1"/>
    <col min="268" max="511" width="9.140625" style="31"/>
    <col min="512" max="512" width="18.7109375" style="31" bestFit="1" customWidth="1"/>
    <col min="513" max="513" width="37.28515625" style="31" customWidth="1"/>
    <col min="514" max="514" width="9.28515625" style="31" bestFit="1" customWidth="1"/>
    <col min="515" max="515" width="15.85546875" style="31" customWidth="1"/>
    <col min="516" max="516" width="32.85546875" style="31" customWidth="1"/>
    <col min="517" max="517" width="16.28515625" style="31" customWidth="1"/>
    <col min="518" max="518" width="40.85546875" style="31" customWidth="1"/>
    <col min="519" max="519" width="20" style="31" customWidth="1"/>
    <col min="520" max="520" width="24.85546875" style="31" customWidth="1"/>
    <col min="521" max="521" width="48.140625" style="31" customWidth="1"/>
    <col min="522" max="522" width="16.140625" style="31" customWidth="1"/>
    <col min="523" max="523" width="15.28515625" style="31" customWidth="1"/>
    <col min="524" max="767" width="9.140625" style="31"/>
    <col min="768" max="768" width="18.7109375" style="31" bestFit="1" customWidth="1"/>
    <col min="769" max="769" width="37.28515625" style="31" customWidth="1"/>
    <col min="770" max="770" width="9.28515625" style="31" bestFit="1" customWidth="1"/>
    <col min="771" max="771" width="15.85546875" style="31" customWidth="1"/>
    <col min="772" max="772" width="32.85546875" style="31" customWidth="1"/>
    <col min="773" max="773" width="16.28515625" style="31" customWidth="1"/>
    <col min="774" max="774" width="40.85546875" style="31" customWidth="1"/>
    <col min="775" max="775" width="20" style="31" customWidth="1"/>
    <col min="776" max="776" width="24.85546875" style="31" customWidth="1"/>
    <col min="777" max="777" width="48.140625" style="31" customWidth="1"/>
    <col min="778" max="778" width="16.140625" style="31" customWidth="1"/>
    <col min="779" max="779" width="15.28515625" style="31" customWidth="1"/>
    <col min="780" max="1023" width="9.140625" style="31"/>
    <col min="1024" max="1024" width="18.7109375" style="31" bestFit="1" customWidth="1"/>
    <col min="1025" max="1025" width="37.28515625" style="31" customWidth="1"/>
    <col min="1026" max="1026" width="9.28515625" style="31" bestFit="1" customWidth="1"/>
    <col min="1027" max="1027" width="15.85546875" style="31" customWidth="1"/>
    <col min="1028" max="1028" width="32.85546875" style="31" customWidth="1"/>
    <col min="1029" max="1029" width="16.28515625" style="31" customWidth="1"/>
    <col min="1030" max="1030" width="40.85546875" style="31" customWidth="1"/>
    <col min="1031" max="1031" width="20" style="31" customWidth="1"/>
    <col min="1032" max="1032" width="24.85546875" style="31" customWidth="1"/>
    <col min="1033" max="1033" width="48.140625" style="31" customWidth="1"/>
    <col min="1034" max="1034" width="16.140625" style="31" customWidth="1"/>
    <col min="1035" max="1035" width="15.28515625" style="31" customWidth="1"/>
    <col min="1036" max="1279" width="9.140625" style="31"/>
    <col min="1280" max="1280" width="18.7109375" style="31" bestFit="1" customWidth="1"/>
    <col min="1281" max="1281" width="37.28515625" style="31" customWidth="1"/>
    <col min="1282" max="1282" width="9.28515625" style="31" bestFit="1" customWidth="1"/>
    <col min="1283" max="1283" width="15.85546875" style="31" customWidth="1"/>
    <col min="1284" max="1284" width="32.85546875" style="31" customWidth="1"/>
    <col min="1285" max="1285" width="16.28515625" style="31" customWidth="1"/>
    <col min="1286" max="1286" width="40.85546875" style="31" customWidth="1"/>
    <col min="1287" max="1287" width="20" style="31" customWidth="1"/>
    <col min="1288" max="1288" width="24.85546875" style="31" customWidth="1"/>
    <col min="1289" max="1289" width="48.140625" style="31" customWidth="1"/>
    <col min="1290" max="1290" width="16.140625" style="31" customWidth="1"/>
    <col min="1291" max="1291" width="15.28515625" style="31" customWidth="1"/>
    <col min="1292" max="1535" width="9.140625" style="31"/>
    <col min="1536" max="1536" width="18.7109375" style="31" bestFit="1" customWidth="1"/>
    <col min="1537" max="1537" width="37.28515625" style="31" customWidth="1"/>
    <col min="1538" max="1538" width="9.28515625" style="31" bestFit="1" customWidth="1"/>
    <col min="1539" max="1539" width="15.85546875" style="31" customWidth="1"/>
    <col min="1540" max="1540" width="32.85546875" style="31" customWidth="1"/>
    <col min="1541" max="1541" width="16.28515625" style="31" customWidth="1"/>
    <col min="1542" max="1542" width="40.85546875" style="31" customWidth="1"/>
    <col min="1543" max="1543" width="20" style="31" customWidth="1"/>
    <col min="1544" max="1544" width="24.85546875" style="31" customWidth="1"/>
    <col min="1545" max="1545" width="48.140625" style="31" customWidth="1"/>
    <col min="1546" max="1546" width="16.140625" style="31" customWidth="1"/>
    <col min="1547" max="1547" width="15.28515625" style="31" customWidth="1"/>
    <col min="1548" max="1791" width="9.140625" style="31"/>
    <col min="1792" max="1792" width="18.7109375" style="31" bestFit="1" customWidth="1"/>
    <col min="1793" max="1793" width="37.28515625" style="31" customWidth="1"/>
    <col min="1794" max="1794" width="9.28515625" style="31" bestFit="1" customWidth="1"/>
    <col min="1795" max="1795" width="15.85546875" style="31" customWidth="1"/>
    <col min="1796" max="1796" width="32.85546875" style="31" customWidth="1"/>
    <col min="1797" max="1797" width="16.28515625" style="31" customWidth="1"/>
    <col min="1798" max="1798" width="40.85546875" style="31" customWidth="1"/>
    <col min="1799" max="1799" width="20" style="31" customWidth="1"/>
    <col min="1800" max="1800" width="24.85546875" style="31" customWidth="1"/>
    <col min="1801" max="1801" width="48.140625" style="31" customWidth="1"/>
    <col min="1802" max="1802" width="16.140625" style="31" customWidth="1"/>
    <col min="1803" max="1803" width="15.28515625" style="31" customWidth="1"/>
    <col min="1804" max="2047" width="9.140625" style="31"/>
    <col min="2048" max="2048" width="18.7109375" style="31" bestFit="1" customWidth="1"/>
    <col min="2049" max="2049" width="37.28515625" style="31" customWidth="1"/>
    <col min="2050" max="2050" width="9.28515625" style="31" bestFit="1" customWidth="1"/>
    <col min="2051" max="2051" width="15.85546875" style="31" customWidth="1"/>
    <col min="2052" max="2052" width="32.85546875" style="31" customWidth="1"/>
    <col min="2053" max="2053" width="16.28515625" style="31" customWidth="1"/>
    <col min="2054" max="2054" width="40.85546875" style="31" customWidth="1"/>
    <col min="2055" max="2055" width="20" style="31" customWidth="1"/>
    <col min="2056" max="2056" width="24.85546875" style="31" customWidth="1"/>
    <col min="2057" max="2057" width="48.140625" style="31" customWidth="1"/>
    <col min="2058" max="2058" width="16.140625" style="31" customWidth="1"/>
    <col min="2059" max="2059" width="15.28515625" style="31" customWidth="1"/>
    <col min="2060" max="2303" width="9.140625" style="31"/>
    <col min="2304" max="2304" width="18.7109375" style="31" bestFit="1" customWidth="1"/>
    <col min="2305" max="2305" width="37.28515625" style="31" customWidth="1"/>
    <col min="2306" max="2306" width="9.28515625" style="31" bestFit="1" customWidth="1"/>
    <col min="2307" max="2307" width="15.85546875" style="31" customWidth="1"/>
    <col min="2308" max="2308" width="32.85546875" style="31" customWidth="1"/>
    <col min="2309" max="2309" width="16.28515625" style="31" customWidth="1"/>
    <col min="2310" max="2310" width="40.85546875" style="31" customWidth="1"/>
    <col min="2311" max="2311" width="20" style="31" customWidth="1"/>
    <col min="2312" max="2312" width="24.85546875" style="31" customWidth="1"/>
    <col min="2313" max="2313" width="48.140625" style="31" customWidth="1"/>
    <col min="2314" max="2314" width="16.140625" style="31" customWidth="1"/>
    <col min="2315" max="2315" width="15.28515625" style="31" customWidth="1"/>
    <col min="2316" max="2559" width="9.140625" style="31"/>
    <col min="2560" max="2560" width="18.7109375" style="31" bestFit="1" customWidth="1"/>
    <col min="2561" max="2561" width="37.28515625" style="31" customWidth="1"/>
    <col min="2562" max="2562" width="9.28515625" style="31" bestFit="1" customWidth="1"/>
    <col min="2563" max="2563" width="15.85546875" style="31" customWidth="1"/>
    <col min="2564" max="2564" width="32.85546875" style="31" customWidth="1"/>
    <col min="2565" max="2565" width="16.28515625" style="31" customWidth="1"/>
    <col min="2566" max="2566" width="40.85546875" style="31" customWidth="1"/>
    <col min="2567" max="2567" width="20" style="31" customWidth="1"/>
    <col min="2568" max="2568" width="24.85546875" style="31" customWidth="1"/>
    <col min="2569" max="2569" width="48.140625" style="31" customWidth="1"/>
    <col min="2570" max="2570" width="16.140625" style="31" customWidth="1"/>
    <col min="2571" max="2571" width="15.28515625" style="31" customWidth="1"/>
    <col min="2572" max="2815" width="9.140625" style="31"/>
    <col min="2816" max="2816" width="18.7109375" style="31" bestFit="1" customWidth="1"/>
    <col min="2817" max="2817" width="37.28515625" style="31" customWidth="1"/>
    <col min="2818" max="2818" width="9.28515625" style="31" bestFit="1" customWidth="1"/>
    <col min="2819" max="2819" width="15.85546875" style="31" customWidth="1"/>
    <col min="2820" max="2820" width="32.85546875" style="31" customWidth="1"/>
    <col min="2821" max="2821" width="16.28515625" style="31" customWidth="1"/>
    <col min="2822" max="2822" width="40.85546875" style="31" customWidth="1"/>
    <col min="2823" max="2823" width="20" style="31" customWidth="1"/>
    <col min="2824" max="2824" width="24.85546875" style="31" customWidth="1"/>
    <col min="2825" max="2825" width="48.140625" style="31" customWidth="1"/>
    <col min="2826" max="2826" width="16.140625" style="31" customWidth="1"/>
    <col min="2827" max="2827" width="15.28515625" style="31" customWidth="1"/>
    <col min="2828" max="3071" width="9.140625" style="31"/>
    <col min="3072" max="3072" width="18.7109375" style="31" bestFit="1" customWidth="1"/>
    <col min="3073" max="3073" width="37.28515625" style="31" customWidth="1"/>
    <col min="3074" max="3074" width="9.28515625" style="31" bestFit="1" customWidth="1"/>
    <col min="3075" max="3075" width="15.85546875" style="31" customWidth="1"/>
    <col min="3076" max="3076" width="32.85546875" style="31" customWidth="1"/>
    <col min="3077" max="3077" width="16.28515625" style="31" customWidth="1"/>
    <col min="3078" max="3078" width="40.85546875" style="31" customWidth="1"/>
    <col min="3079" max="3079" width="20" style="31" customWidth="1"/>
    <col min="3080" max="3080" width="24.85546875" style="31" customWidth="1"/>
    <col min="3081" max="3081" width="48.140625" style="31" customWidth="1"/>
    <col min="3082" max="3082" width="16.140625" style="31" customWidth="1"/>
    <col min="3083" max="3083" width="15.28515625" style="31" customWidth="1"/>
    <col min="3084" max="3327" width="9.140625" style="31"/>
    <col min="3328" max="3328" width="18.7109375" style="31" bestFit="1" customWidth="1"/>
    <col min="3329" max="3329" width="37.28515625" style="31" customWidth="1"/>
    <col min="3330" max="3330" width="9.28515625" style="31" bestFit="1" customWidth="1"/>
    <col min="3331" max="3331" width="15.85546875" style="31" customWidth="1"/>
    <col min="3332" max="3332" width="32.85546875" style="31" customWidth="1"/>
    <col min="3333" max="3333" width="16.28515625" style="31" customWidth="1"/>
    <col min="3334" max="3334" width="40.85546875" style="31" customWidth="1"/>
    <col min="3335" max="3335" width="20" style="31" customWidth="1"/>
    <col min="3336" max="3336" width="24.85546875" style="31" customWidth="1"/>
    <col min="3337" max="3337" width="48.140625" style="31" customWidth="1"/>
    <col min="3338" max="3338" width="16.140625" style="31" customWidth="1"/>
    <col min="3339" max="3339" width="15.28515625" style="31" customWidth="1"/>
    <col min="3340" max="3583" width="9.140625" style="31"/>
    <col min="3584" max="3584" width="18.7109375" style="31" bestFit="1" customWidth="1"/>
    <col min="3585" max="3585" width="37.28515625" style="31" customWidth="1"/>
    <col min="3586" max="3586" width="9.28515625" style="31" bestFit="1" customWidth="1"/>
    <col min="3587" max="3587" width="15.85546875" style="31" customWidth="1"/>
    <col min="3588" max="3588" width="32.85546875" style="31" customWidth="1"/>
    <col min="3589" max="3589" width="16.28515625" style="31" customWidth="1"/>
    <col min="3590" max="3590" width="40.85546875" style="31" customWidth="1"/>
    <col min="3591" max="3591" width="20" style="31" customWidth="1"/>
    <col min="3592" max="3592" width="24.85546875" style="31" customWidth="1"/>
    <col min="3593" max="3593" width="48.140625" style="31" customWidth="1"/>
    <col min="3594" max="3594" width="16.140625" style="31" customWidth="1"/>
    <col min="3595" max="3595" width="15.28515625" style="31" customWidth="1"/>
    <col min="3596" max="3839" width="9.140625" style="31"/>
    <col min="3840" max="3840" width="18.7109375" style="31" bestFit="1" customWidth="1"/>
    <col min="3841" max="3841" width="37.28515625" style="31" customWidth="1"/>
    <col min="3842" max="3842" width="9.28515625" style="31" bestFit="1" customWidth="1"/>
    <col min="3843" max="3843" width="15.85546875" style="31" customWidth="1"/>
    <col min="3844" max="3844" width="32.85546875" style="31" customWidth="1"/>
    <col min="3845" max="3845" width="16.28515625" style="31" customWidth="1"/>
    <col min="3846" max="3846" width="40.85546875" style="31" customWidth="1"/>
    <col min="3847" max="3847" width="20" style="31" customWidth="1"/>
    <col min="3848" max="3848" width="24.85546875" style="31" customWidth="1"/>
    <col min="3849" max="3849" width="48.140625" style="31" customWidth="1"/>
    <col min="3850" max="3850" width="16.140625" style="31" customWidth="1"/>
    <col min="3851" max="3851" width="15.28515625" style="31" customWidth="1"/>
    <col min="3852" max="4095" width="9.140625" style="31"/>
    <col min="4096" max="4096" width="18.7109375" style="31" bestFit="1" customWidth="1"/>
    <col min="4097" max="4097" width="37.28515625" style="31" customWidth="1"/>
    <col min="4098" max="4098" width="9.28515625" style="31" bestFit="1" customWidth="1"/>
    <col min="4099" max="4099" width="15.85546875" style="31" customWidth="1"/>
    <col min="4100" max="4100" width="32.85546875" style="31" customWidth="1"/>
    <col min="4101" max="4101" width="16.28515625" style="31" customWidth="1"/>
    <col min="4102" max="4102" width="40.85546875" style="31" customWidth="1"/>
    <col min="4103" max="4103" width="20" style="31" customWidth="1"/>
    <col min="4104" max="4104" width="24.85546875" style="31" customWidth="1"/>
    <col min="4105" max="4105" width="48.140625" style="31" customWidth="1"/>
    <col min="4106" max="4106" width="16.140625" style="31" customWidth="1"/>
    <col min="4107" max="4107" width="15.28515625" style="31" customWidth="1"/>
    <col min="4108" max="4351" width="9.140625" style="31"/>
    <col min="4352" max="4352" width="18.7109375" style="31" bestFit="1" customWidth="1"/>
    <col min="4353" max="4353" width="37.28515625" style="31" customWidth="1"/>
    <col min="4354" max="4354" width="9.28515625" style="31" bestFit="1" customWidth="1"/>
    <col min="4355" max="4355" width="15.85546875" style="31" customWidth="1"/>
    <col min="4356" max="4356" width="32.85546875" style="31" customWidth="1"/>
    <col min="4357" max="4357" width="16.28515625" style="31" customWidth="1"/>
    <col min="4358" max="4358" width="40.85546875" style="31" customWidth="1"/>
    <col min="4359" max="4359" width="20" style="31" customWidth="1"/>
    <col min="4360" max="4360" width="24.85546875" style="31" customWidth="1"/>
    <col min="4361" max="4361" width="48.140625" style="31" customWidth="1"/>
    <col min="4362" max="4362" width="16.140625" style="31" customWidth="1"/>
    <col min="4363" max="4363" width="15.28515625" style="31" customWidth="1"/>
    <col min="4364" max="4607" width="9.140625" style="31"/>
    <col min="4608" max="4608" width="18.7109375" style="31" bestFit="1" customWidth="1"/>
    <col min="4609" max="4609" width="37.28515625" style="31" customWidth="1"/>
    <col min="4610" max="4610" width="9.28515625" style="31" bestFit="1" customWidth="1"/>
    <col min="4611" max="4611" width="15.85546875" style="31" customWidth="1"/>
    <col min="4612" max="4612" width="32.85546875" style="31" customWidth="1"/>
    <col min="4613" max="4613" width="16.28515625" style="31" customWidth="1"/>
    <col min="4614" max="4614" width="40.85546875" style="31" customWidth="1"/>
    <col min="4615" max="4615" width="20" style="31" customWidth="1"/>
    <col min="4616" max="4616" width="24.85546875" style="31" customWidth="1"/>
    <col min="4617" max="4617" width="48.140625" style="31" customWidth="1"/>
    <col min="4618" max="4618" width="16.140625" style="31" customWidth="1"/>
    <col min="4619" max="4619" width="15.28515625" style="31" customWidth="1"/>
    <col min="4620" max="4863" width="9.140625" style="31"/>
    <col min="4864" max="4864" width="18.7109375" style="31" bestFit="1" customWidth="1"/>
    <col min="4865" max="4865" width="37.28515625" style="31" customWidth="1"/>
    <col min="4866" max="4866" width="9.28515625" style="31" bestFit="1" customWidth="1"/>
    <col min="4867" max="4867" width="15.85546875" style="31" customWidth="1"/>
    <col min="4868" max="4868" width="32.85546875" style="31" customWidth="1"/>
    <col min="4869" max="4869" width="16.28515625" style="31" customWidth="1"/>
    <col min="4870" max="4870" width="40.85546875" style="31" customWidth="1"/>
    <col min="4871" max="4871" width="20" style="31" customWidth="1"/>
    <col min="4872" max="4872" width="24.85546875" style="31" customWidth="1"/>
    <col min="4873" max="4873" width="48.140625" style="31" customWidth="1"/>
    <col min="4874" max="4874" width="16.140625" style="31" customWidth="1"/>
    <col min="4875" max="4875" width="15.28515625" style="31" customWidth="1"/>
    <col min="4876" max="5119" width="9.140625" style="31"/>
    <col min="5120" max="5120" width="18.7109375" style="31" bestFit="1" customWidth="1"/>
    <col min="5121" max="5121" width="37.28515625" style="31" customWidth="1"/>
    <col min="5122" max="5122" width="9.28515625" style="31" bestFit="1" customWidth="1"/>
    <col min="5123" max="5123" width="15.85546875" style="31" customWidth="1"/>
    <col min="5124" max="5124" width="32.85546875" style="31" customWidth="1"/>
    <col min="5125" max="5125" width="16.28515625" style="31" customWidth="1"/>
    <col min="5126" max="5126" width="40.85546875" style="31" customWidth="1"/>
    <col min="5127" max="5127" width="20" style="31" customWidth="1"/>
    <col min="5128" max="5128" width="24.85546875" style="31" customWidth="1"/>
    <col min="5129" max="5129" width="48.140625" style="31" customWidth="1"/>
    <col min="5130" max="5130" width="16.140625" style="31" customWidth="1"/>
    <col min="5131" max="5131" width="15.28515625" style="31" customWidth="1"/>
    <col min="5132" max="5375" width="9.140625" style="31"/>
    <col min="5376" max="5376" width="18.7109375" style="31" bestFit="1" customWidth="1"/>
    <col min="5377" max="5377" width="37.28515625" style="31" customWidth="1"/>
    <col min="5378" max="5378" width="9.28515625" style="31" bestFit="1" customWidth="1"/>
    <col min="5379" max="5379" width="15.85546875" style="31" customWidth="1"/>
    <col min="5380" max="5380" width="32.85546875" style="31" customWidth="1"/>
    <col min="5381" max="5381" width="16.28515625" style="31" customWidth="1"/>
    <col min="5382" max="5382" width="40.85546875" style="31" customWidth="1"/>
    <col min="5383" max="5383" width="20" style="31" customWidth="1"/>
    <col min="5384" max="5384" width="24.85546875" style="31" customWidth="1"/>
    <col min="5385" max="5385" width="48.140625" style="31" customWidth="1"/>
    <col min="5386" max="5386" width="16.140625" style="31" customWidth="1"/>
    <col min="5387" max="5387" width="15.28515625" style="31" customWidth="1"/>
    <col min="5388" max="5631" width="9.140625" style="31"/>
    <col min="5632" max="5632" width="18.7109375" style="31" bestFit="1" customWidth="1"/>
    <col min="5633" max="5633" width="37.28515625" style="31" customWidth="1"/>
    <col min="5634" max="5634" width="9.28515625" style="31" bestFit="1" customWidth="1"/>
    <col min="5635" max="5635" width="15.85546875" style="31" customWidth="1"/>
    <col min="5636" max="5636" width="32.85546875" style="31" customWidth="1"/>
    <col min="5637" max="5637" width="16.28515625" style="31" customWidth="1"/>
    <col min="5638" max="5638" width="40.85546875" style="31" customWidth="1"/>
    <col min="5639" max="5639" width="20" style="31" customWidth="1"/>
    <col min="5640" max="5640" width="24.85546875" style="31" customWidth="1"/>
    <col min="5641" max="5641" width="48.140625" style="31" customWidth="1"/>
    <col min="5642" max="5642" width="16.140625" style="31" customWidth="1"/>
    <col min="5643" max="5643" width="15.28515625" style="31" customWidth="1"/>
    <col min="5644" max="5887" width="9.140625" style="31"/>
    <col min="5888" max="5888" width="18.7109375" style="31" bestFit="1" customWidth="1"/>
    <col min="5889" max="5889" width="37.28515625" style="31" customWidth="1"/>
    <col min="5890" max="5890" width="9.28515625" style="31" bestFit="1" customWidth="1"/>
    <col min="5891" max="5891" width="15.85546875" style="31" customWidth="1"/>
    <col min="5892" max="5892" width="32.85546875" style="31" customWidth="1"/>
    <col min="5893" max="5893" width="16.28515625" style="31" customWidth="1"/>
    <col min="5894" max="5894" width="40.85546875" style="31" customWidth="1"/>
    <col min="5895" max="5895" width="20" style="31" customWidth="1"/>
    <col min="5896" max="5896" width="24.85546875" style="31" customWidth="1"/>
    <col min="5897" max="5897" width="48.140625" style="31" customWidth="1"/>
    <col min="5898" max="5898" width="16.140625" style="31" customWidth="1"/>
    <col min="5899" max="5899" width="15.28515625" style="31" customWidth="1"/>
    <col min="5900" max="6143" width="9.140625" style="31"/>
    <col min="6144" max="6144" width="18.7109375" style="31" bestFit="1" customWidth="1"/>
    <col min="6145" max="6145" width="37.28515625" style="31" customWidth="1"/>
    <col min="6146" max="6146" width="9.28515625" style="31" bestFit="1" customWidth="1"/>
    <col min="6147" max="6147" width="15.85546875" style="31" customWidth="1"/>
    <col min="6148" max="6148" width="32.85546875" style="31" customWidth="1"/>
    <col min="6149" max="6149" width="16.28515625" style="31" customWidth="1"/>
    <col min="6150" max="6150" width="40.85546875" style="31" customWidth="1"/>
    <col min="6151" max="6151" width="20" style="31" customWidth="1"/>
    <col min="6152" max="6152" width="24.85546875" style="31" customWidth="1"/>
    <col min="6153" max="6153" width="48.140625" style="31" customWidth="1"/>
    <col min="6154" max="6154" width="16.140625" style="31" customWidth="1"/>
    <col min="6155" max="6155" width="15.28515625" style="31" customWidth="1"/>
    <col min="6156" max="6399" width="9.140625" style="31"/>
    <col min="6400" max="6400" width="18.7109375" style="31" bestFit="1" customWidth="1"/>
    <col min="6401" max="6401" width="37.28515625" style="31" customWidth="1"/>
    <col min="6402" max="6402" width="9.28515625" style="31" bestFit="1" customWidth="1"/>
    <col min="6403" max="6403" width="15.85546875" style="31" customWidth="1"/>
    <col min="6404" max="6404" width="32.85546875" style="31" customWidth="1"/>
    <col min="6405" max="6405" width="16.28515625" style="31" customWidth="1"/>
    <col min="6406" max="6406" width="40.85546875" style="31" customWidth="1"/>
    <col min="6407" max="6407" width="20" style="31" customWidth="1"/>
    <col min="6408" max="6408" width="24.85546875" style="31" customWidth="1"/>
    <col min="6409" max="6409" width="48.140625" style="31" customWidth="1"/>
    <col min="6410" max="6410" width="16.140625" style="31" customWidth="1"/>
    <col min="6411" max="6411" width="15.28515625" style="31" customWidth="1"/>
    <col min="6412" max="6655" width="9.140625" style="31"/>
    <col min="6656" max="6656" width="18.7109375" style="31" bestFit="1" customWidth="1"/>
    <col min="6657" max="6657" width="37.28515625" style="31" customWidth="1"/>
    <col min="6658" max="6658" width="9.28515625" style="31" bestFit="1" customWidth="1"/>
    <col min="6659" max="6659" width="15.85546875" style="31" customWidth="1"/>
    <col min="6660" max="6660" width="32.85546875" style="31" customWidth="1"/>
    <col min="6661" max="6661" width="16.28515625" style="31" customWidth="1"/>
    <col min="6662" max="6662" width="40.85546875" style="31" customWidth="1"/>
    <col min="6663" max="6663" width="20" style="31" customWidth="1"/>
    <col min="6664" max="6664" width="24.85546875" style="31" customWidth="1"/>
    <col min="6665" max="6665" width="48.140625" style="31" customWidth="1"/>
    <col min="6666" max="6666" width="16.140625" style="31" customWidth="1"/>
    <col min="6667" max="6667" width="15.28515625" style="31" customWidth="1"/>
    <col min="6668" max="6911" width="9.140625" style="31"/>
    <col min="6912" max="6912" width="18.7109375" style="31" bestFit="1" customWidth="1"/>
    <col min="6913" max="6913" width="37.28515625" style="31" customWidth="1"/>
    <col min="6914" max="6914" width="9.28515625" style="31" bestFit="1" customWidth="1"/>
    <col min="6915" max="6915" width="15.85546875" style="31" customWidth="1"/>
    <col min="6916" max="6916" width="32.85546875" style="31" customWidth="1"/>
    <col min="6917" max="6917" width="16.28515625" style="31" customWidth="1"/>
    <col min="6918" max="6918" width="40.85546875" style="31" customWidth="1"/>
    <col min="6919" max="6919" width="20" style="31" customWidth="1"/>
    <col min="6920" max="6920" width="24.85546875" style="31" customWidth="1"/>
    <col min="6921" max="6921" width="48.140625" style="31" customWidth="1"/>
    <col min="6922" max="6922" width="16.140625" style="31" customWidth="1"/>
    <col min="6923" max="6923" width="15.28515625" style="31" customWidth="1"/>
    <col min="6924" max="7167" width="9.140625" style="31"/>
    <col min="7168" max="7168" width="18.7109375" style="31" bestFit="1" customWidth="1"/>
    <col min="7169" max="7169" width="37.28515625" style="31" customWidth="1"/>
    <col min="7170" max="7170" width="9.28515625" style="31" bestFit="1" customWidth="1"/>
    <col min="7171" max="7171" width="15.85546875" style="31" customWidth="1"/>
    <col min="7172" max="7172" width="32.85546875" style="31" customWidth="1"/>
    <col min="7173" max="7173" width="16.28515625" style="31" customWidth="1"/>
    <col min="7174" max="7174" width="40.85546875" style="31" customWidth="1"/>
    <col min="7175" max="7175" width="20" style="31" customWidth="1"/>
    <col min="7176" max="7176" width="24.85546875" style="31" customWidth="1"/>
    <col min="7177" max="7177" width="48.140625" style="31" customWidth="1"/>
    <col min="7178" max="7178" width="16.140625" style="31" customWidth="1"/>
    <col min="7179" max="7179" width="15.28515625" style="31" customWidth="1"/>
    <col min="7180" max="7423" width="9.140625" style="31"/>
    <col min="7424" max="7424" width="18.7109375" style="31" bestFit="1" customWidth="1"/>
    <col min="7425" max="7425" width="37.28515625" style="31" customWidth="1"/>
    <col min="7426" max="7426" width="9.28515625" style="31" bestFit="1" customWidth="1"/>
    <col min="7427" max="7427" width="15.85546875" style="31" customWidth="1"/>
    <col min="7428" max="7428" width="32.85546875" style="31" customWidth="1"/>
    <col min="7429" max="7429" width="16.28515625" style="31" customWidth="1"/>
    <col min="7430" max="7430" width="40.85546875" style="31" customWidth="1"/>
    <col min="7431" max="7431" width="20" style="31" customWidth="1"/>
    <col min="7432" max="7432" width="24.85546875" style="31" customWidth="1"/>
    <col min="7433" max="7433" width="48.140625" style="31" customWidth="1"/>
    <col min="7434" max="7434" width="16.140625" style="31" customWidth="1"/>
    <col min="7435" max="7435" width="15.28515625" style="31" customWidth="1"/>
    <col min="7436" max="7679" width="9.140625" style="31"/>
    <col min="7680" max="7680" width="18.7109375" style="31" bestFit="1" customWidth="1"/>
    <col min="7681" max="7681" width="37.28515625" style="31" customWidth="1"/>
    <col min="7682" max="7682" width="9.28515625" style="31" bestFit="1" customWidth="1"/>
    <col min="7683" max="7683" width="15.85546875" style="31" customWidth="1"/>
    <col min="7684" max="7684" width="32.85546875" style="31" customWidth="1"/>
    <col min="7685" max="7685" width="16.28515625" style="31" customWidth="1"/>
    <col min="7686" max="7686" width="40.85546875" style="31" customWidth="1"/>
    <col min="7687" max="7687" width="20" style="31" customWidth="1"/>
    <col min="7688" max="7688" width="24.85546875" style="31" customWidth="1"/>
    <col min="7689" max="7689" width="48.140625" style="31" customWidth="1"/>
    <col min="7690" max="7690" width="16.140625" style="31" customWidth="1"/>
    <col min="7691" max="7691" width="15.28515625" style="31" customWidth="1"/>
    <col min="7692" max="7935" width="9.140625" style="31"/>
    <col min="7936" max="7936" width="18.7109375" style="31" bestFit="1" customWidth="1"/>
    <col min="7937" max="7937" width="37.28515625" style="31" customWidth="1"/>
    <col min="7938" max="7938" width="9.28515625" style="31" bestFit="1" customWidth="1"/>
    <col min="7939" max="7939" width="15.85546875" style="31" customWidth="1"/>
    <col min="7940" max="7940" width="32.85546875" style="31" customWidth="1"/>
    <col min="7941" max="7941" width="16.28515625" style="31" customWidth="1"/>
    <col min="7942" max="7942" width="40.85546875" style="31" customWidth="1"/>
    <col min="7943" max="7943" width="20" style="31" customWidth="1"/>
    <col min="7944" max="7944" width="24.85546875" style="31" customWidth="1"/>
    <col min="7945" max="7945" width="48.140625" style="31" customWidth="1"/>
    <col min="7946" max="7946" width="16.140625" style="31" customWidth="1"/>
    <col min="7947" max="7947" width="15.28515625" style="31" customWidth="1"/>
    <col min="7948" max="8191" width="9.140625" style="31"/>
    <col min="8192" max="8192" width="18.7109375" style="31" bestFit="1" customWidth="1"/>
    <col min="8193" max="8193" width="37.28515625" style="31" customWidth="1"/>
    <col min="8194" max="8194" width="9.28515625" style="31" bestFit="1" customWidth="1"/>
    <col min="8195" max="8195" width="15.85546875" style="31" customWidth="1"/>
    <col min="8196" max="8196" width="32.85546875" style="31" customWidth="1"/>
    <col min="8197" max="8197" width="16.28515625" style="31" customWidth="1"/>
    <col min="8198" max="8198" width="40.85546875" style="31" customWidth="1"/>
    <col min="8199" max="8199" width="20" style="31" customWidth="1"/>
    <col min="8200" max="8200" width="24.85546875" style="31" customWidth="1"/>
    <col min="8201" max="8201" width="48.140625" style="31" customWidth="1"/>
    <col min="8202" max="8202" width="16.140625" style="31" customWidth="1"/>
    <col min="8203" max="8203" width="15.28515625" style="31" customWidth="1"/>
    <col min="8204" max="8447" width="9.140625" style="31"/>
    <col min="8448" max="8448" width="18.7109375" style="31" bestFit="1" customWidth="1"/>
    <col min="8449" max="8449" width="37.28515625" style="31" customWidth="1"/>
    <col min="8450" max="8450" width="9.28515625" style="31" bestFit="1" customWidth="1"/>
    <col min="8451" max="8451" width="15.85546875" style="31" customWidth="1"/>
    <col min="8452" max="8452" width="32.85546875" style="31" customWidth="1"/>
    <col min="8453" max="8453" width="16.28515625" style="31" customWidth="1"/>
    <col min="8454" max="8454" width="40.85546875" style="31" customWidth="1"/>
    <col min="8455" max="8455" width="20" style="31" customWidth="1"/>
    <col min="8456" max="8456" width="24.85546875" style="31" customWidth="1"/>
    <col min="8457" max="8457" width="48.140625" style="31" customWidth="1"/>
    <col min="8458" max="8458" width="16.140625" style="31" customWidth="1"/>
    <col min="8459" max="8459" width="15.28515625" style="31" customWidth="1"/>
    <col min="8460" max="8703" width="9.140625" style="31"/>
    <col min="8704" max="8704" width="18.7109375" style="31" bestFit="1" customWidth="1"/>
    <col min="8705" max="8705" width="37.28515625" style="31" customWidth="1"/>
    <col min="8706" max="8706" width="9.28515625" style="31" bestFit="1" customWidth="1"/>
    <col min="8707" max="8707" width="15.85546875" style="31" customWidth="1"/>
    <col min="8708" max="8708" width="32.85546875" style="31" customWidth="1"/>
    <col min="8709" max="8709" width="16.28515625" style="31" customWidth="1"/>
    <col min="8710" max="8710" width="40.85546875" style="31" customWidth="1"/>
    <col min="8711" max="8711" width="20" style="31" customWidth="1"/>
    <col min="8712" max="8712" width="24.85546875" style="31" customWidth="1"/>
    <col min="8713" max="8713" width="48.140625" style="31" customWidth="1"/>
    <col min="8714" max="8714" width="16.140625" style="31" customWidth="1"/>
    <col min="8715" max="8715" width="15.28515625" style="31" customWidth="1"/>
    <col min="8716" max="8959" width="9.140625" style="31"/>
    <col min="8960" max="8960" width="18.7109375" style="31" bestFit="1" customWidth="1"/>
    <col min="8961" max="8961" width="37.28515625" style="31" customWidth="1"/>
    <col min="8962" max="8962" width="9.28515625" style="31" bestFit="1" customWidth="1"/>
    <col min="8963" max="8963" width="15.85546875" style="31" customWidth="1"/>
    <col min="8964" max="8964" width="32.85546875" style="31" customWidth="1"/>
    <col min="8965" max="8965" width="16.28515625" style="31" customWidth="1"/>
    <col min="8966" max="8966" width="40.85546875" style="31" customWidth="1"/>
    <col min="8967" max="8967" width="20" style="31" customWidth="1"/>
    <col min="8968" max="8968" width="24.85546875" style="31" customWidth="1"/>
    <col min="8969" max="8969" width="48.140625" style="31" customWidth="1"/>
    <col min="8970" max="8970" width="16.140625" style="31" customWidth="1"/>
    <col min="8971" max="8971" width="15.28515625" style="31" customWidth="1"/>
    <col min="8972" max="9215" width="9.140625" style="31"/>
    <col min="9216" max="9216" width="18.7109375" style="31" bestFit="1" customWidth="1"/>
    <col min="9217" max="9217" width="37.28515625" style="31" customWidth="1"/>
    <col min="9218" max="9218" width="9.28515625" style="31" bestFit="1" customWidth="1"/>
    <col min="9219" max="9219" width="15.85546875" style="31" customWidth="1"/>
    <col min="9220" max="9220" width="32.85546875" style="31" customWidth="1"/>
    <col min="9221" max="9221" width="16.28515625" style="31" customWidth="1"/>
    <col min="9222" max="9222" width="40.85546875" style="31" customWidth="1"/>
    <col min="9223" max="9223" width="20" style="31" customWidth="1"/>
    <col min="9224" max="9224" width="24.85546875" style="31" customWidth="1"/>
    <col min="9225" max="9225" width="48.140625" style="31" customWidth="1"/>
    <col min="9226" max="9226" width="16.140625" style="31" customWidth="1"/>
    <col min="9227" max="9227" width="15.28515625" style="31" customWidth="1"/>
    <col min="9228" max="9471" width="9.140625" style="31"/>
    <col min="9472" max="9472" width="18.7109375" style="31" bestFit="1" customWidth="1"/>
    <col min="9473" max="9473" width="37.28515625" style="31" customWidth="1"/>
    <col min="9474" max="9474" width="9.28515625" style="31" bestFit="1" customWidth="1"/>
    <col min="9475" max="9475" width="15.85546875" style="31" customWidth="1"/>
    <col min="9476" max="9476" width="32.85546875" style="31" customWidth="1"/>
    <col min="9477" max="9477" width="16.28515625" style="31" customWidth="1"/>
    <col min="9478" max="9478" width="40.85546875" style="31" customWidth="1"/>
    <col min="9479" max="9479" width="20" style="31" customWidth="1"/>
    <col min="9480" max="9480" width="24.85546875" style="31" customWidth="1"/>
    <col min="9481" max="9481" width="48.140625" style="31" customWidth="1"/>
    <col min="9482" max="9482" width="16.140625" style="31" customWidth="1"/>
    <col min="9483" max="9483" width="15.28515625" style="31" customWidth="1"/>
    <col min="9484" max="9727" width="9.140625" style="31"/>
    <col min="9728" max="9728" width="18.7109375" style="31" bestFit="1" customWidth="1"/>
    <col min="9729" max="9729" width="37.28515625" style="31" customWidth="1"/>
    <col min="9730" max="9730" width="9.28515625" style="31" bestFit="1" customWidth="1"/>
    <col min="9731" max="9731" width="15.85546875" style="31" customWidth="1"/>
    <col min="9732" max="9732" width="32.85546875" style="31" customWidth="1"/>
    <col min="9733" max="9733" width="16.28515625" style="31" customWidth="1"/>
    <col min="9734" max="9734" width="40.85546875" style="31" customWidth="1"/>
    <col min="9735" max="9735" width="20" style="31" customWidth="1"/>
    <col min="9736" max="9736" width="24.85546875" style="31" customWidth="1"/>
    <col min="9737" max="9737" width="48.140625" style="31" customWidth="1"/>
    <col min="9738" max="9738" width="16.140625" style="31" customWidth="1"/>
    <col min="9739" max="9739" width="15.28515625" style="31" customWidth="1"/>
    <col min="9740" max="9983" width="9.140625" style="31"/>
    <col min="9984" max="9984" width="18.7109375" style="31" bestFit="1" customWidth="1"/>
    <col min="9985" max="9985" width="37.28515625" style="31" customWidth="1"/>
    <col min="9986" max="9986" width="9.28515625" style="31" bestFit="1" customWidth="1"/>
    <col min="9987" max="9987" width="15.85546875" style="31" customWidth="1"/>
    <col min="9988" max="9988" width="32.85546875" style="31" customWidth="1"/>
    <col min="9989" max="9989" width="16.28515625" style="31" customWidth="1"/>
    <col min="9990" max="9990" width="40.85546875" style="31" customWidth="1"/>
    <col min="9991" max="9991" width="20" style="31" customWidth="1"/>
    <col min="9992" max="9992" width="24.85546875" style="31" customWidth="1"/>
    <col min="9993" max="9993" width="48.140625" style="31" customWidth="1"/>
    <col min="9994" max="9994" width="16.140625" style="31" customWidth="1"/>
    <col min="9995" max="9995" width="15.28515625" style="31" customWidth="1"/>
    <col min="9996" max="10239" width="9.140625" style="31"/>
    <col min="10240" max="10240" width="18.7109375" style="31" bestFit="1" customWidth="1"/>
    <col min="10241" max="10241" width="37.28515625" style="31" customWidth="1"/>
    <col min="10242" max="10242" width="9.28515625" style="31" bestFit="1" customWidth="1"/>
    <col min="10243" max="10243" width="15.85546875" style="31" customWidth="1"/>
    <col min="10244" max="10244" width="32.85546875" style="31" customWidth="1"/>
    <col min="10245" max="10245" width="16.28515625" style="31" customWidth="1"/>
    <col min="10246" max="10246" width="40.85546875" style="31" customWidth="1"/>
    <col min="10247" max="10247" width="20" style="31" customWidth="1"/>
    <col min="10248" max="10248" width="24.85546875" style="31" customWidth="1"/>
    <col min="10249" max="10249" width="48.140625" style="31" customWidth="1"/>
    <col min="10250" max="10250" width="16.140625" style="31" customWidth="1"/>
    <col min="10251" max="10251" width="15.28515625" style="31" customWidth="1"/>
    <col min="10252" max="10495" width="9.140625" style="31"/>
    <col min="10496" max="10496" width="18.7109375" style="31" bestFit="1" customWidth="1"/>
    <col min="10497" max="10497" width="37.28515625" style="31" customWidth="1"/>
    <col min="10498" max="10498" width="9.28515625" style="31" bestFit="1" customWidth="1"/>
    <col min="10499" max="10499" width="15.85546875" style="31" customWidth="1"/>
    <col min="10500" max="10500" width="32.85546875" style="31" customWidth="1"/>
    <col min="10501" max="10501" width="16.28515625" style="31" customWidth="1"/>
    <col min="10502" max="10502" width="40.85546875" style="31" customWidth="1"/>
    <col min="10503" max="10503" width="20" style="31" customWidth="1"/>
    <col min="10504" max="10504" width="24.85546875" style="31" customWidth="1"/>
    <col min="10505" max="10505" width="48.140625" style="31" customWidth="1"/>
    <col min="10506" max="10506" width="16.140625" style="31" customWidth="1"/>
    <col min="10507" max="10507" width="15.28515625" style="31" customWidth="1"/>
    <col min="10508" max="10751" width="9.140625" style="31"/>
    <col min="10752" max="10752" width="18.7109375" style="31" bestFit="1" customWidth="1"/>
    <col min="10753" max="10753" width="37.28515625" style="31" customWidth="1"/>
    <col min="10754" max="10754" width="9.28515625" style="31" bestFit="1" customWidth="1"/>
    <col min="10755" max="10755" width="15.85546875" style="31" customWidth="1"/>
    <col min="10756" max="10756" width="32.85546875" style="31" customWidth="1"/>
    <col min="10757" max="10757" width="16.28515625" style="31" customWidth="1"/>
    <col min="10758" max="10758" width="40.85546875" style="31" customWidth="1"/>
    <col min="10759" max="10759" width="20" style="31" customWidth="1"/>
    <col min="10760" max="10760" width="24.85546875" style="31" customWidth="1"/>
    <col min="10761" max="10761" width="48.140625" style="31" customWidth="1"/>
    <col min="10762" max="10762" width="16.140625" style="31" customWidth="1"/>
    <col min="10763" max="10763" width="15.28515625" style="31" customWidth="1"/>
    <col min="10764" max="11007" width="9.140625" style="31"/>
    <col min="11008" max="11008" width="18.7109375" style="31" bestFit="1" customWidth="1"/>
    <col min="11009" max="11009" width="37.28515625" style="31" customWidth="1"/>
    <col min="11010" max="11010" width="9.28515625" style="31" bestFit="1" customWidth="1"/>
    <col min="11011" max="11011" width="15.85546875" style="31" customWidth="1"/>
    <col min="11012" max="11012" width="32.85546875" style="31" customWidth="1"/>
    <col min="11013" max="11013" width="16.28515625" style="31" customWidth="1"/>
    <col min="11014" max="11014" width="40.85546875" style="31" customWidth="1"/>
    <col min="11015" max="11015" width="20" style="31" customWidth="1"/>
    <col min="11016" max="11016" width="24.85546875" style="31" customWidth="1"/>
    <col min="11017" max="11017" width="48.140625" style="31" customWidth="1"/>
    <col min="11018" max="11018" width="16.140625" style="31" customWidth="1"/>
    <col min="11019" max="11019" width="15.28515625" style="31" customWidth="1"/>
    <col min="11020" max="11263" width="9.140625" style="31"/>
    <col min="11264" max="11264" width="18.7109375" style="31" bestFit="1" customWidth="1"/>
    <col min="11265" max="11265" width="37.28515625" style="31" customWidth="1"/>
    <col min="11266" max="11266" width="9.28515625" style="31" bestFit="1" customWidth="1"/>
    <col min="11267" max="11267" width="15.85546875" style="31" customWidth="1"/>
    <col min="11268" max="11268" width="32.85546875" style="31" customWidth="1"/>
    <col min="11269" max="11269" width="16.28515625" style="31" customWidth="1"/>
    <col min="11270" max="11270" width="40.85546875" style="31" customWidth="1"/>
    <col min="11271" max="11271" width="20" style="31" customWidth="1"/>
    <col min="11272" max="11272" width="24.85546875" style="31" customWidth="1"/>
    <col min="11273" max="11273" width="48.140625" style="31" customWidth="1"/>
    <col min="11274" max="11274" width="16.140625" style="31" customWidth="1"/>
    <col min="11275" max="11275" width="15.28515625" style="31" customWidth="1"/>
    <col min="11276" max="11519" width="9.140625" style="31"/>
    <col min="11520" max="11520" width="18.7109375" style="31" bestFit="1" customWidth="1"/>
    <col min="11521" max="11521" width="37.28515625" style="31" customWidth="1"/>
    <col min="11522" max="11522" width="9.28515625" style="31" bestFit="1" customWidth="1"/>
    <col min="11523" max="11523" width="15.85546875" style="31" customWidth="1"/>
    <col min="11524" max="11524" width="32.85546875" style="31" customWidth="1"/>
    <col min="11525" max="11525" width="16.28515625" style="31" customWidth="1"/>
    <col min="11526" max="11526" width="40.85546875" style="31" customWidth="1"/>
    <col min="11527" max="11527" width="20" style="31" customWidth="1"/>
    <col min="11528" max="11528" width="24.85546875" style="31" customWidth="1"/>
    <col min="11529" max="11529" width="48.140625" style="31" customWidth="1"/>
    <col min="11530" max="11530" width="16.140625" style="31" customWidth="1"/>
    <col min="11531" max="11531" width="15.28515625" style="31" customWidth="1"/>
    <col min="11532" max="11775" width="9.140625" style="31"/>
    <col min="11776" max="11776" width="18.7109375" style="31" bestFit="1" customWidth="1"/>
    <col min="11777" max="11777" width="37.28515625" style="31" customWidth="1"/>
    <col min="11778" max="11778" width="9.28515625" style="31" bestFit="1" customWidth="1"/>
    <col min="11779" max="11779" width="15.85546875" style="31" customWidth="1"/>
    <col min="11780" max="11780" width="32.85546875" style="31" customWidth="1"/>
    <col min="11781" max="11781" width="16.28515625" style="31" customWidth="1"/>
    <col min="11782" max="11782" width="40.85546875" style="31" customWidth="1"/>
    <col min="11783" max="11783" width="20" style="31" customWidth="1"/>
    <col min="11784" max="11784" width="24.85546875" style="31" customWidth="1"/>
    <col min="11785" max="11785" width="48.140625" style="31" customWidth="1"/>
    <col min="11786" max="11786" width="16.140625" style="31" customWidth="1"/>
    <col min="11787" max="11787" width="15.28515625" style="31" customWidth="1"/>
    <col min="11788" max="12031" width="9.140625" style="31"/>
    <col min="12032" max="12032" width="18.7109375" style="31" bestFit="1" customWidth="1"/>
    <col min="12033" max="12033" width="37.28515625" style="31" customWidth="1"/>
    <col min="12034" max="12034" width="9.28515625" style="31" bestFit="1" customWidth="1"/>
    <col min="12035" max="12035" width="15.85546875" style="31" customWidth="1"/>
    <col min="12036" max="12036" width="32.85546875" style="31" customWidth="1"/>
    <col min="12037" max="12037" width="16.28515625" style="31" customWidth="1"/>
    <col min="12038" max="12038" width="40.85546875" style="31" customWidth="1"/>
    <col min="12039" max="12039" width="20" style="31" customWidth="1"/>
    <col min="12040" max="12040" width="24.85546875" style="31" customWidth="1"/>
    <col min="12041" max="12041" width="48.140625" style="31" customWidth="1"/>
    <col min="12042" max="12042" width="16.140625" style="31" customWidth="1"/>
    <col min="12043" max="12043" width="15.28515625" style="31" customWidth="1"/>
    <col min="12044" max="12287" width="9.140625" style="31"/>
    <col min="12288" max="12288" width="18.7109375" style="31" bestFit="1" customWidth="1"/>
    <col min="12289" max="12289" width="37.28515625" style="31" customWidth="1"/>
    <col min="12290" max="12290" width="9.28515625" style="31" bestFit="1" customWidth="1"/>
    <col min="12291" max="12291" width="15.85546875" style="31" customWidth="1"/>
    <col min="12292" max="12292" width="32.85546875" style="31" customWidth="1"/>
    <col min="12293" max="12293" width="16.28515625" style="31" customWidth="1"/>
    <col min="12294" max="12294" width="40.85546875" style="31" customWidth="1"/>
    <col min="12295" max="12295" width="20" style="31" customWidth="1"/>
    <col min="12296" max="12296" width="24.85546875" style="31" customWidth="1"/>
    <col min="12297" max="12297" width="48.140625" style="31" customWidth="1"/>
    <col min="12298" max="12298" width="16.140625" style="31" customWidth="1"/>
    <col min="12299" max="12299" width="15.28515625" style="31" customWidth="1"/>
    <col min="12300" max="12543" width="9.140625" style="31"/>
    <col min="12544" max="12544" width="18.7109375" style="31" bestFit="1" customWidth="1"/>
    <col min="12545" max="12545" width="37.28515625" style="31" customWidth="1"/>
    <col min="12546" max="12546" width="9.28515625" style="31" bestFit="1" customWidth="1"/>
    <col min="12547" max="12547" width="15.85546875" style="31" customWidth="1"/>
    <col min="12548" max="12548" width="32.85546875" style="31" customWidth="1"/>
    <col min="12549" max="12549" width="16.28515625" style="31" customWidth="1"/>
    <col min="12550" max="12550" width="40.85546875" style="31" customWidth="1"/>
    <col min="12551" max="12551" width="20" style="31" customWidth="1"/>
    <col min="12552" max="12552" width="24.85546875" style="31" customWidth="1"/>
    <col min="12553" max="12553" width="48.140625" style="31" customWidth="1"/>
    <col min="12554" max="12554" width="16.140625" style="31" customWidth="1"/>
    <col min="12555" max="12555" width="15.28515625" style="31" customWidth="1"/>
    <col min="12556" max="12799" width="9.140625" style="31"/>
    <col min="12800" max="12800" width="18.7109375" style="31" bestFit="1" customWidth="1"/>
    <col min="12801" max="12801" width="37.28515625" style="31" customWidth="1"/>
    <col min="12802" max="12802" width="9.28515625" style="31" bestFit="1" customWidth="1"/>
    <col min="12803" max="12803" width="15.85546875" style="31" customWidth="1"/>
    <col min="12804" max="12804" width="32.85546875" style="31" customWidth="1"/>
    <col min="12805" max="12805" width="16.28515625" style="31" customWidth="1"/>
    <col min="12806" max="12806" width="40.85546875" style="31" customWidth="1"/>
    <col min="12807" max="12807" width="20" style="31" customWidth="1"/>
    <col min="12808" max="12808" width="24.85546875" style="31" customWidth="1"/>
    <col min="12809" max="12809" width="48.140625" style="31" customWidth="1"/>
    <col min="12810" max="12810" width="16.140625" style="31" customWidth="1"/>
    <col min="12811" max="12811" width="15.28515625" style="31" customWidth="1"/>
    <col min="12812" max="13055" width="9.140625" style="31"/>
    <col min="13056" max="13056" width="18.7109375" style="31" bestFit="1" customWidth="1"/>
    <col min="13057" max="13057" width="37.28515625" style="31" customWidth="1"/>
    <col min="13058" max="13058" width="9.28515625" style="31" bestFit="1" customWidth="1"/>
    <col min="13059" max="13059" width="15.85546875" style="31" customWidth="1"/>
    <col min="13060" max="13060" width="32.85546875" style="31" customWidth="1"/>
    <col min="13061" max="13061" width="16.28515625" style="31" customWidth="1"/>
    <col min="13062" max="13062" width="40.85546875" style="31" customWidth="1"/>
    <col min="13063" max="13063" width="20" style="31" customWidth="1"/>
    <col min="13064" max="13064" width="24.85546875" style="31" customWidth="1"/>
    <col min="13065" max="13065" width="48.140625" style="31" customWidth="1"/>
    <col min="13066" max="13066" width="16.140625" style="31" customWidth="1"/>
    <col min="13067" max="13067" width="15.28515625" style="31" customWidth="1"/>
    <col min="13068" max="13311" width="9.140625" style="31"/>
    <col min="13312" max="13312" width="18.7109375" style="31" bestFit="1" customWidth="1"/>
    <col min="13313" max="13313" width="37.28515625" style="31" customWidth="1"/>
    <col min="13314" max="13314" width="9.28515625" style="31" bestFit="1" customWidth="1"/>
    <col min="13315" max="13315" width="15.85546875" style="31" customWidth="1"/>
    <col min="13316" max="13316" width="32.85546875" style="31" customWidth="1"/>
    <col min="13317" max="13317" width="16.28515625" style="31" customWidth="1"/>
    <col min="13318" max="13318" width="40.85546875" style="31" customWidth="1"/>
    <col min="13319" max="13319" width="20" style="31" customWidth="1"/>
    <col min="13320" max="13320" width="24.85546875" style="31" customWidth="1"/>
    <col min="13321" max="13321" width="48.140625" style="31" customWidth="1"/>
    <col min="13322" max="13322" width="16.140625" style="31" customWidth="1"/>
    <col min="13323" max="13323" width="15.28515625" style="31" customWidth="1"/>
    <col min="13324" max="13567" width="9.140625" style="31"/>
    <col min="13568" max="13568" width="18.7109375" style="31" bestFit="1" customWidth="1"/>
    <col min="13569" max="13569" width="37.28515625" style="31" customWidth="1"/>
    <col min="13570" max="13570" width="9.28515625" style="31" bestFit="1" customWidth="1"/>
    <col min="13571" max="13571" width="15.85546875" style="31" customWidth="1"/>
    <col min="13572" max="13572" width="32.85546875" style="31" customWidth="1"/>
    <col min="13573" max="13573" width="16.28515625" style="31" customWidth="1"/>
    <col min="13574" max="13574" width="40.85546875" style="31" customWidth="1"/>
    <col min="13575" max="13575" width="20" style="31" customWidth="1"/>
    <col min="13576" max="13576" width="24.85546875" style="31" customWidth="1"/>
    <col min="13577" max="13577" width="48.140625" style="31" customWidth="1"/>
    <col min="13578" max="13578" width="16.140625" style="31" customWidth="1"/>
    <col min="13579" max="13579" width="15.28515625" style="31" customWidth="1"/>
    <col min="13580" max="13823" width="9.140625" style="31"/>
    <col min="13824" max="13824" width="18.7109375" style="31" bestFit="1" customWidth="1"/>
    <col min="13825" max="13825" width="37.28515625" style="31" customWidth="1"/>
    <col min="13826" max="13826" width="9.28515625" style="31" bestFit="1" customWidth="1"/>
    <col min="13827" max="13827" width="15.85546875" style="31" customWidth="1"/>
    <col min="13828" max="13828" width="32.85546875" style="31" customWidth="1"/>
    <col min="13829" max="13829" width="16.28515625" style="31" customWidth="1"/>
    <col min="13830" max="13830" width="40.85546875" style="31" customWidth="1"/>
    <col min="13831" max="13831" width="20" style="31" customWidth="1"/>
    <col min="13832" max="13832" width="24.85546875" style="31" customWidth="1"/>
    <col min="13833" max="13833" width="48.140625" style="31" customWidth="1"/>
    <col min="13834" max="13834" width="16.140625" style="31" customWidth="1"/>
    <col min="13835" max="13835" width="15.28515625" style="31" customWidth="1"/>
    <col min="13836" max="14079" width="9.140625" style="31"/>
    <col min="14080" max="14080" width="18.7109375" style="31" bestFit="1" customWidth="1"/>
    <col min="14081" max="14081" width="37.28515625" style="31" customWidth="1"/>
    <col min="14082" max="14082" width="9.28515625" style="31" bestFit="1" customWidth="1"/>
    <col min="14083" max="14083" width="15.85546875" style="31" customWidth="1"/>
    <col min="14084" max="14084" width="32.85546875" style="31" customWidth="1"/>
    <col min="14085" max="14085" width="16.28515625" style="31" customWidth="1"/>
    <col min="14086" max="14086" width="40.85546875" style="31" customWidth="1"/>
    <col min="14087" max="14087" width="20" style="31" customWidth="1"/>
    <col min="14088" max="14088" width="24.85546875" style="31" customWidth="1"/>
    <col min="14089" max="14089" width="48.140625" style="31" customWidth="1"/>
    <col min="14090" max="14090" width="16.140625" style="31" customWidth="1"/>
    <col min="14091" max="14091" width="15.28515625" style="31" customWidth="1"/>
    <col min="14092" max="14335" width="9.140625" style="31"/>
    <col min="14336" max="14336" width="18.7109375" style="31" bestFit="1" customWidth="1"/>
    <col min="14337" max="14337" width="37.28515625" style="31" customWidth="1"/>
    <col min="14338" max="14338" width="9.28515625" style="31" bestFit="1" customWidth="1"/>
    <col min="14339" max="14339" width="15.85546875" style="31" customWidth="1"/>
    <col min="14340" max="14340" width="32.85546875" style="31" customWidth="1"/>
    <col min="14341" max="14341" width="16.28515625" style="31" customWidth="1"/>
    <col min="14342" max="14342" width="40.85546875" style="31" customWidth="1"/>
    <col min="14343" max="14343" width="20" style="31" customWidth="1"/>
    <col min="14344" max="14344" width="24.85546875" style="31" customWidth="1"/>
    <col min="14345" max="14345" width="48.140625" style="31" customWidth="1"/>
    <col min="14346" max="14346" width="16.140625" style="31" customWidth="1"/>
    <col min="14347" max="14347" width="15.28515625" style="31" customWidth="1"/>
    <col min="14348" max="14591" width="9.140625" style="31"/>
    <col min="14592" max="14592" width="18.7109375" style="31" bestFit="1" customWidth="1"/>
    <col min="14593" max="14593" width="37.28515625" style="31" customWidth="1"/>
    <col min="14594" max="14594" width="9.28515625" style="31" bestFit="1" customWidth="1"/>
    <col min="14595" max="14595" width="15.85546875" style="31" customWidth="1"/>
    <col min="14596" max="14596" width="32.85546875" style="31" customWidth="1"/>
    <col min="14597" max="14597" width="16.28515625" style="31" customWidth="1"/>
    <col min="14598" max="14598" width="40.85546875" style="31" customWidth="1"/>
    <col min="14599" max="14599" width="20" style="31" customWidth="1"/>
    <col min="14600" max="14600" width="24.85546875" style="31" customWidth="1"/>
    <col min="14601" max="14601" width="48.140625" style="31" customWidth="1"/>
    <col min="14602" max="14602" width="16.140625" style="31" customWidth="1"/>
    <col min="14603" max="14603" width="15.28515625" style="31" customWidth="1"/>
    <col min="14604" max="14847" width="9.140625" style="31"/>
    <col min="14848" max="14848" width="18.7109375" style="31" bestFit="1" customWidth="1"/>
    <col min="14849" max="14849" width="37.28515625" style="31" customWidth="1"/>
    <col min="14850" max="14850" width="9.28515625" style="31" bestFit="1" customWidth="1"/>
    <col min="14851" max="14851" width="15.85546875" style="31" customWidth="1"/>
    <col min="14852" max="14852" width="32.85546875" style="31" customWidth="1"/>
    <col min="14853" max="14853" width="16.28515625" style="31" customWidth="1"/>
    <col min="14854" max="14854" width="40.85546875" style="31" customWidth="1"/>
    <col min="14855" max="14855" width="20" style="31" customWidth="1"/>
    <col min="14856" max="14856" width="24.85546875" style="31" customWidth="1"/>
    <col min="14857" max="14857" width="48.140625" style="31" customWidth="1"/>
    <col min="14858" max="14858" width="16.140625" style="31" customWidth="1"/>
    <col min="14859" max="14859" width="15.28515625" style="31" customWidth="1"/>
    <col min="14860" max="15103" width="9.140625" style="31"/>
    <col min="15104" max="15104" width="18.7109375" style="31" bestFit="1" customWidth="1"/>
    <col min="15105" max="15105" width="37.28515625" style="31" customWidth="1"/>
    <col min="15106" max="15106" width="9.28515625" style="31" bestFit="1" customWidth="1"/>
    <col min="15107" max="15107" width="15.85546875" style="31" customWidth="1"/>
    <col min="15108" max="15108" width="32.85546875" style="31" customWidth="1"/>
    <col min="15109" max="15109" width="16.28515625" style="31" customWidth="1"/>
    <col min="15110" max="15110" width="40.85546875" style="31" customWidth="1"/>
    <col min="15111" max="15111" width="20" style="31" customWidth="1"/>
    <col min="15112" max="15112" width="24.85546875" style="31" customWidth="1"/>
    <col min="15113" max="15113" width="48.140625" style="31" customWidth="1"/>
    <col min="15114" max="15114" width="16.140625" style="31" customWidth="1"/>
    <col min="15115" max="15115" width="15.28515625" style="31" customWidth="1"/>
    <col min="15116" max="15359" width="9.140625" style="31"/>
    <col min="15360" max="15360" width="18.7109375" style="31" bestFit="1" customWidth="1"/>
    <col min="15361" max="15361" width="37.28515625" style="31" customWidth="1"/>
    <col min="15362" max="15362" width="9.28515625" style="31" bestFit="1" customWidth="1"/>
    <col min="15363" max="15363" width="15.85546875" style="31" customWidth="1"/>
    <col min="15364" max="15364" width="32.85546875" style="31" customWidth="1"/>
    <col min="15365" max="15365" width="16.28515625" style="31" customWidth="1"/>
    <col min="15366" max="15366" width="40.85546875" style="31" customWidth="1"/>
    <col min="15367" max="15367" width="20" style="31" customWidth="1"/>
    <col min="15368" max="15368" width="24.85546875" style="31" customWidth="1"/>
    <col min="15369" max="15369" width="48.140625" style="31" customWidth="1"/>
    <col min="15370" max="15370" width="16.140625" style="31" customWidth="1"/>
    <col min="15371" max="15371" width="15.28515625" style="31" customWidth="1"/>
    <col min="15372" max="15615" width="9.140625" style="31"/>
    <col min="15616" max="15616" width="18.7109375" style="31" bestFit="1" customWidth="1"/>
    <col min="15617" max="15617" width="37.28515625" style="31" customWidth="1"/>
    <col min="15618" max="15618" width="9.28515625" style="31" bestFit="1" customWidth="1"/>
    <col min="15619" max="15619" width="15.85546875" style="31" customWidth="1"/>
    <col min="15620" max="15620" width="32.85546875" style="31" customWidth="1"/>
    <col min="15621" max="15621" width="16.28515625" style="31" customWidth="1"/>
    <col min="15622" max="15622" width="40.85546875" style="31" customWidth="1"/>
    <col min="15623" max="15623" width="20" style="31" customWidth="1"/>
    <col min="15624" max="15624" width="24.85546875" style="31" customWidth="1"/>
    <col min="15625" max="15625" width="48.140625" style="31" customWidth="1"/>
    <col min="15626" max="15626" width="16.140625" style="31" customWidth="1"/>
    <col min="15627" max="15627" width="15.28515625" style="31" customWidth="1"/>
    <col min="15628" max="15871" width="9.140625" style="31"/>
    <col min="15872" max="15872" width="18.7109375" style="31" bestFit="1" customWidth="1"/>
    <col min="15873" max="15873" width="37.28515625" style="31" customWidth="1"/>
    <col min="15874" max="15874" width="9.28515625" style="31" bestFit="1" customWidth="1"/>
    <col min="15875" max="15875" width="15.85546875" style="31" customWidth="1"/>
    <col min="15876" max="15876" width="32.85546875" style="31" customWidth="1"/>
    <col min="15877" max="15877" width="16.28515625" style="31" customWidth="1"/>
    <col min="15878" max="15878" width="40.85546875" style="31" customWidth="1"/>
    <col min="15879" max="15879" width="20" style="31" customWidth="1"/>
    <col min="15880" max="15880" width="24.85546875" style="31" customWidth="1"/>
    <col min="15881" max="15881" width="48.140625" style="31" customWidth="1"/>
    <col min="15882" max="15882" width="16.140625" style="31" customWidth="1"/>
    <col min="15883" max="15883" width="15.28515625" style="31" customWidth="1"/>
    <col min="15884" max="16127" width="9.140625" style="31"/>
    <col min="16128" max="16128" width="18.7109375" style="31" bestFit="1" customWidth="1"/>
    <col min="16129" max="16129" width="37.28515625" style="31" customWidth="1"/>
    <col min="16130" max="16130" width="9.28515625" style="31" bestFit="1" customWidth="1"/>
    <col min="16131" max="16131" width="15.85546875" style="31" customWidth="1"/>
    <col min="16132" max="16132" width="32.85546875" style="31" customWidth="1"/>
    <col min="16133" max="16133" width="16.28515625" style="31" customWidth="1"/>
    <col min="16134" max="16134" width="40.85546875" style="31" customWidth="1"/>
    <col min="16135" max="16135" width="20" style="31" customWidth="1"/>
    <col min="16136" max="16136" width="24.85546875" style="31" customWidth="1"/>
    <col min="16137" max="16137" width="48.140625" style="31" customWidth="1"/>
    <col min="16138" max="16138" width="16.140625" style="31" customWidth="1"/>
    <col min="16139" max="16139" width="15.28515625" style="31" customWidth="1"/>
    <col min="16140" max="16384" width="9.140625" style="31"/>
  </cols>
  <sheetData>
    <row r="1" spans="1:54" ht="24" customHeight="1">
      <c r="B1" s="1895" t="s">
        <v>2701</v>
      </c>
      <c r="C1" s="1895"/>
      <c r="D1" s="1895"/>
    </row>
    <row r="2" spans="1:54" ht="24" customHeight="1">
      <c r="A2" s="1896" t="s">
        <v>192</v>
      </c>
      <c r="B2" s="1896"/>
      <c r="C2" s="1896"/>
      <c r="D2" s="1896"/>
      <c r="E2" s="1896"/>
      <c r="J2" s="32"/>
      <c r="K2" s="33"/>
    </row>
    <row r="3" spans="1:54" s="34" customFormat="1" ht="31.5" customHeight="1">
      <c r="A3" s="1797" t="s">
        <v>193</v>
      </c>
      <c r="B3" s="1797" t="s">
        <v>194</v>
      </c>
      <c r="C3" s="1797" t="s">
        <v>5</v>
      </c>
      <c r="D3" s="1797" t="s">
        <v>2702</v>
      </c>
      <c r="E3" s="1797" t="s">
        <v>195</v>
      </c>
      <c r="F3" s="1897" t="s">
        <v>196</v>
      </c>
      <c r="G3" s="1897"/>
    </row>
    <row r="4" spans="1:54" ht="23.25" customHeight="1">
      <c r="A4" s="35">
        <v>7130200201</v>
      </c>
      <c r="B4" s="36" t="s">
        <v>197</v>
      </c>
      <c r="C4" s="37" t="s">
        <v>63</v>
      </c>
      <c r="D4" s="38">
        <v>4073</v>
      </c>
      <c r="E4" s="39"/>
      <c r="F4" s="39"/>
      <c r="G4" s="39" t="s">
        <v>2703</v>
      </c>
      <c r="H4" s="1807"/>
    </row>
    <row r="5" spans="1:54" ht="24" customHeight="1">
      <c r="A5" s="35">
        <v>7130200001</v>
      </c>
      <c r="B5" s="36" t="s">
        <v>1281</v>
      </c>
      <c r="C5" s="37" t="s">
        <v>63</v>
      </c>
      <c r="D5" s="38">
        <v>3552</v>
      </c>
      <c r="E5" s="39"/>
      <c r="F5" s="40"/>
      <c r="G5" s="39" t="s">
        <v>2703</v>
      </c>
      <c r="H5" s="1807"/>
    </row>
    <row r="6" spans="1:54" ht="24" customHeight="1">
      <c r="A6" s="37">
        <v>7130200202</v>
      </c>
      <c r="B6" s="36" t="s">
        <v>198</v>
      </c>
      <c r="C6" s="37" t="s">
        <v>63</v>
      </c>
      <c r="D6" s="38">
        <v>2970.0000000000005</v>
      </c>
      <c r="E6" s="39"/>
      <c r="F6" s="41"/>
      <c r="G6" s="39" t="s">
        <v>2703</v>
      </c>
      <c r="H6" s="83"/>
    </row>
    <row r="7" spans="1:54" ht="27.75" customHeight="1">
      <c r="A7" s="42">
        <v>7130200204</v>
      </c>
      <c r="B7" s="43" t="s">
        <v>199</v>
      </c>
      <c r="C7" s="44" t="s">
        <v>200</v>
      </c>
      <c r="D7" s="38">
        <v>209.73</v>
      </c>
      <c r="E7" s="43" t="s">
        <v>201</v>
      </c>
      <c r="F7" s="45"/>
      <c r="G7" s="39"/>
      <c r="H7" s="83"/>
    </row>
    <row r="8" spans="1:54" ht="24" customHeight="1">
      <c r="A8" s="42">
        <v>7130200401</v>
      </c>
      <c r="B8" s="43" t="s">
        <v>202</v>
      </c>
      <c r="C8" s="44" t="s">
        <v>203</v>
      </c>
      <c r="D8" s="38">
        <v>320</v>
      </c>
      <c r="E8" s="45" t="s">
        <v>204</v>
      </c>
      <c r="F8" s="45"/>
      <c r="G8" s="39"/>
      <c r="H8" s="83"/>
    </row>
    <row r="9" spans="1:54" ht="24" customHeight="1">
      <c r="A9" s="42">
        <v>7130201343</v>
      </c>
      <c r="B9" s="43" t="s">
        <v>205</v>
      </c>
      <c r="C9" s="37" t="s">
        <v>32</v>
      </c>
      <c r="D9" s="38">
        <v>34.5</v>
      </c>
      <c r="E9" s="45"/>
      <c r="F9" s="45"/>
      <c r="G9" s="39" t="s">
        <v>2703</v>
      </c>
      <c r="H9" s="83"/>
    </row>
    <row r="10" spans="1:54" ht="24" customHeight="1">
      <c r="A10" s="37">
        <v>7130210809</v>
      </c>
      <c r="B10" s="36" t="s">
        <v>132</v>
      </c>
      <c r="C10" s="37" t="s">
        <v>206</v>
      </c>
      <c r="D10" s="38">
        <v>412.07</v>
      </c>
      <c r="E10" s="45" t="s">
        <v>2247</v>
      </c>
      <c r="F10" s="45"/>
      <c r="G10" s="39"/>
      <c r="H10" s="83"/>
    </row>
    <row r="11" spans="1:54" ht="24" customHeight="1">
      <c r="A11" s="42">
        <v>7130211121</v>
      </c>
      <c r="B11" s="43" t="s">
        <v>207</v>
      </c>
      <c r="C11" s="44" t="s">
        <v>28</v>
      </c>
      <c r="D11" s="38">
        <v>315.47000000000003</v>
      </c>
      <c r="E11" s="45"/>
      <c r="F11" s="45"/>
      <c r="G11" s="39"/>
      <c r="H11" s="83"/>
    </row>
    <row r="12" spans="1:54" ht="24" customHeight="1">
      <c r="A12" s="37">
        <v>7130211158</v>
      </c>
      <c r="B12" s="36" t="s">
        <v>131</v>
      </c>
      <c r="C12" s="37" t="s">
        <v>206</v>
      </c>
      <c r="D12" s="38">
        <v>184.42</v>
      </c>
      <c r="E12" s="45" t="s">
        <v>208</v>
      </c>
      <c r="F12" s="45"/>
      <c r="G12" s="39"/>
      <c r="H12" s="83"/>
    </row>
    <row r="13" spans="1:54" s="25" customFormat="1" ht="27" customHeight="1">
      <c r="A13" s="44">
        <v>7130300025</v>
      </c>
      <c r="B13" s="43" t="s">
        <v>209</v>
      </c>
      <c r="C13" s="38" t="s">
        <v>210</v>
      </c>
      <c r="D13" s="38">
        <v>272382.62</v>
      </c>
      <c r="E13" s="43" t="s">
        <v>211</v>
      </c>
      <c r="F13" s="46" t="s">
        <v>212</v>
      </c>
      <c r="G13" s="47"/>
      <c r="H13" s="83"/>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row>
    <row r="14" spans="1:54" s="25" customFormat="1" ht="24" customHeight="1">
      <c r="A14" s="37">
        <v>7130310007</v>
      </c>
      <c r="B14" s="36" t="s">
        <v>213</v>
      </c>
      <c r="C14" s="37" t="s">
        <v>214</v>
      </c>
      <c r="D14" s="38">
        <v>77951.899999999994</v>
      </c>
      <c r="E14" s="43" t="s">
        <v>215</v>
      </c>
      <c r="F14" s="46" t="s">
        <v>212</v>
      </c>
      <c r="G14" s="39"/>
      <c r="H14" s="83"/>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row>
    <row r="15" spans="1:54" s="25" customFormat="1" ht="24" customHeight="1">
      <c r="A15" s="37">
        <v>7130310008</v>
      </c>
      <c r="B15" s="36" t="s">
        <v>216</v>
      </c>
      <c r="C15" s="37" t="s">
        <v>214</v>
      </c>
      <c r="D15" s="38">
        <v>141913.71</v>
      </c>
      <c r="E15" s="43" t="s">
        <v>217</v>
      </c>
      <c r="F15" s="46" t="s">
        <v>212</v>
      </c>
      <c r="G15" s="39"/>
      <c r="H15" s="83"/>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row>
    <row r="16" spans="1:54" ht="24" customHeight="1">
      <c r="A16" s="42">
        <v>7130310020</v>
      </c>
      <c r="B16" s="36" t="s">
        <v>1314</v>
      </c>
      <c r="C16" s="44" t="s">
        <v>210</v>
      </c>
      <c r="D16" s="38">
        <v>2946866.56</v>
      </c>
      <c r="E16" s="43" t="s">
        <v>218</v>
      </c>
      <c r="F16" s="45"/>
      <c r="G16" s="39"/>
      <c r="H16" s="83"/>
    </row>
    <row r="17" spans="1:54" s="25" customFormat="1" ht="24" customHeight="1">
      <c r="A17" s="37">
        <v>7130310021</v>
      </c>
      <c r="B17" s="36" t="s">
        <v>219</v>
      </c>
      <c r="C17" s="37" t="s">
        <v>214</v>
      </c>
      <c r="D17" s="38">
        <v>49163.02</v>
      </c>
      <c r="E17" s="43" t="s">
        <v>220</v>
      </c>
      <c r="F17" s="46" t="s">
        <v>212</v>
      </c>
      <c r="G17" s="39"/>
      <c r="H17" s="83"/>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row>
    <row r="18" spans="1:54" s="25" customFormat="1" ht="24" customHeight="1">
      <c r="A18" s="37">
        <v>7130310022</v>
      </c>
      <c r="B18" s="36" t="s">
        <v>221</v>
      </c>
      <c r="C18" s="37" t="s">
        <v>214</v>
      </c>
      <c r="D18" s="38">
        <v>56384.160000000003</v>
      </c>
      <c r="E18" s="43" t="s">
        <v>222</v>
      </c>
      <c r="F18" s="46" t="s">
        <v>212</v>
      </c>
      <c r="G18" s="39"/>
      <c r="H18" s="83"/>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row>
    <row r="19" spans="1:54" s="25" customFormat="1" ht="29.25" customHeight="1">
      <c r="A19" s="37">
        <v>7130310031</v>
      </c>
      <c r="B19" s="43" t="s">
        <v>223</v>
      </c>
      <c r="C19" s="38" t="s">
        <v>210</v>
      </c>
      <c r="D19" s="38">
        <v>113327.51</v>
      </c>
      <c r="E19" s="43" t="s">
        <v>224</v>
      </c>
      <c r="F19" s="46" t="s">
        <v>212</v>
      </c>
      <c r="G19" s="47"/>
      <c r="H19" s="83"/>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row>
    <row r="20" spans="1:54" s="25" customFormat="1" ht="27" customHeight="1">
      <c r="A20" s="37">
        <v>7130310032</v>
      </c>
      <c r="B20" s="43" t="s">
        <v>225</v>
      </c>
      <c r="C20" s="38" t="s">
        <v>210</v>
      </c>
      <c r="D20" s="38">
        <v>125395.76</v>
      </c>
      <c r="E20" s="43" t="s">
        <v>226</v>
      </c>
      <c r="F20" s="46" t="s">
        <v>212</v>
      </c>
      <c r="G20" s="47"/>
      <c r="H20" s="83"/>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row>
    <row r="21" spans="1:54" s="25" customFormat="1" ht="27.75" customHeight="1">
      <c r="A21" s="37">
        <v>7130310033</v>
      </c>
      <c r="B21" s="43" t="s">
        <v>227</v>
      </c>
      <c r="C21" s="38" t="s">
        <v>210</v>
      </c>
      <c r="D21" s="38">
        <v>141256.41</v>
      </c>
      <c r="E21" s="43" t="s">
        <v>228</v>
      </c>
      <c r="F21" s="46" t="s">
        <v>212</v>
      </c>
      <c r="G21" s="47"/>
      <c r="H21" s="83"/>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row>
    <row r="22" spans="1:54" ht="24" customHeight="1">
      <c r="A22" s="35">
        <v>7130310038</v>
      </c>
      <c r="B22" s="36" t="s">
        <v>229</v>
      </c>
      <c r="C22" s="37" t="s">
        <v>230</v>
      </c>
      <c r="D22" s="38">
        <v>9.44</v>
      </c>
      <c r="E22" s="43" t="s">
        <v>231</v>
      </c>
      <c r="F22" s="45"/>
      <c r="G22" s="39"/>
      <c r="H22" s="83"/>
    </row>
    <row r="23" spans="1:54" ht="24" customHeight="1">
      <c r="A23" s="35">
        <v>7130310039</v>
      </c>
      <c r="B23" s="36" t="s">
        <v>232</v>
      </c>
      <c r="C23" s="37" t="s">
        <v>230</v>
      </c>
      <c r="D23" s="38">
        <v>39.85</v>
      </c>
      <c r="E23" s="43" t="s">
        <v>233</v>
      </c>
      <c r="F23" s="45"/>
      <c r="G23" s="39"/>
      <c r="H23" s="83"/>
    </row>
    <row r="24" spans="1:54" ht="24" customHeight="1">
      <c r="A24" s="35">
        <v>7130310040</v>
      </c>
      <c r="B24" s="36" t="s">
        <v>234</v>
      </c>
      <c r="C24" s="37" t="s">
        <v>230</v>
      </c>
      <c r="D24" s="38">
        <v>82.57</v>
      </c>
      <c r="E24" s="43" t="s">
        <v>235</v>
      </c>
      <c r="F24" s="45"/>
      <c r="G24" s="39"/>
      <c r="H24" s="83"/>
    </row>
    <row r="25" spans="1:54" s="25" customFormat="1" ht="24" customHeight="1">
      <c r="A25" s="35">
        <v>7130310041</v>
      </c>
      <c r="B25" s="36" t="s">
        <v>236</v>
      </c>
      <c r="C25" s="37" t="s">
        <v>214</v>
      </c>
      <c r="D25" s="38">
        <v>155884.82</v>
      </c>
      <c r="E25" s="43" t="s">
        <v>237</v>
      </c>
      <c r="F25" s="46" t="s">
        <v>212</v>
      </c>
      <c r="G25" s="39"/>
      <c r="H25" s="83"/>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row>
    <row r="26" spans="1:54" ht="24" customHeight="1">
      <c r="A26" s="35">
        <v>7130310042</v>
      </c>
      <c r="B26" s="36" t="s">
        <v>238</v>
      </c>
      <c r="C26" s="44" t="s">
        <v>210</v>
      </c>
      <c r="D26" s="38">
        <v>53904.480000000003</v>
      </c>
      <c r="E26" s="43" t="s">
        <v>239</v>
      </c>
      <c r="F26" s="45"/>
      <c r="G26" s="39"/>
      <c r="H26" s="83"/>
    </row>
    <row r="27" spans="1:54" ht="24" customHeight="1">
      <c r="A27" s="35">
        <v>7130310044</v>
      </c>
      <c r="B27" s="45" t="s">
        <v>234</v>
      </c>
      <c r="C27" s="44" t="s">
        <v>210</v>
      </c>
      <c r="D27" s="38">
        <v>78294.95</v>
      </c>
      <c r="E27" s="43" t="s">
        <v>240</v>
      </c>
      <c r="F27" s="45"/>
      <c r="G27" s="39"/>
      <c r="H27" s="83"/>
    </row>
    <row r="28" spans="1:54" ht="24" customHeight="1">
      <c r="A28" s="42">
        <v>7130310005</v>
      </c>
      <c r="B28" s="45" t="s">
        <v>241</v>
      </c>
      <c r="C28" s="44" t="s">
        <v>210</v>
      </c>
      <c r="D28" s="38">
        <v>124428.86</v>
      </c>
      <c r="E28" s="43" t="s">
        <v>2314</v>
      </c>
      <c r="F28" s="45"/>
      <c r="G28" s="39"/>
      <c r="H28" s="83"/>
    </row>
    <row r="29" spans="1:54" customFormat="1" ht="24" customHeight="1">
      <c r="A29" s="1808">
        <v>7130310049</v>
      </c>
      <c r="B29" s="1809" t="s">
        <v>242</v>
      </c>
      <c r="C29" s="1810" t="s">
        <v>210</v>
      </c>
      <c r="D29" s="38"/>
      <c r="E29" s="1811"/>
      <c r="F29" s="1811"/>
      <c r="G29" s="48" t="s">
        <v>243</v>
      </c>
      <c r="H29" s="1812"/>
    </row>
    <row r="30" spans="1:54" customFormat="1" ht="24" customHeight="1">
      <c r="A30" s="1813">
        <v>7130310050</v>
      </c>
      <c r="B30" s="1809" t="s">
        <v>244</v>
      </c>
      <c r="C30" s="1810" t="s">
        <v>210</v>
      </c>
      <c r="D30" s="38"/>
      <c r="E30" s="1811"/>
      <c r="F30" s="1811"/>
      <c r="G30" s="48" t="s">
        <v>243</v>
      </c>
      <c r="H30" s="1812"/>
    </row>
    <row r="31" spans="1:54" ht="24" customHeight="1">
      <c r="A31" s="42">
        <v>7130310051</v>
      </c>
      <c r="B31" s="45" t="s">
        <v>245</v>
      </c>
      <c r="C31" s="44" t="s">
        <v>210</v>
      </c>
      <c r="D31" s="38">
        <v>1261856.97</v>
      </c>
      <c r="E31" s="43" t="s">
        <v>246</v>
      </c>
      <c r="F31" s="45"/>
      <c r="G31" s="39"/>
      <c r="H31" s="83"/>
    </row>
    <row r="32" spans="1:54" ht="24" customHeight="1">
      <c r="A32" s="42">
        <v>7130310052</v>
      </c>
      <c r="B32" s="45" t="s">
        <v>247</v>
      </c>
      <c r="C32" s="44" t="s">
        <v>210</v>
      </c>
      <c r="D32" s="38">
        <v>1549001.42</v>
      </c>
      <c r="E32" s="45"/>
      <c r="F32" s="45"/>
      <c r="G32" s="39"/>
      <c r="H32" s="83"/>
    </row>
    <row r="33" spans="1:54" ht="24" customHeight="1">
      <c r="A33" s="42">
        <v>7130310053</v>
      </c>
      <c r="B33" s="45" t="s">
        <v>248</v>
      </c>
      <c r="C33" s="44" t="s">
        <v>210</v>
      </c>
      <c r="D33" s="38">
        <v>1770446.7</v>
      </c>
      <c r="E33" s="43" t="s">
        <v>249</v>
      </c>
      <c r="F33" s="45"/>
      <c r="G33" s="39"/>
      <c r="H33" s="83"/>
    </row>
    <row r="34" spans="1:54" ht="24" customHeight="1">
      <c r="A34" s="42">
        <v>7130310054</v>
      </c>
      <c r="B34" s="45" t="s">
        <v>250</v>
      </c>
      <c r="C34" s="44" t="s">
        <v>210</v>
      </c>
      <c r="D34" s="38">
        <v>2251305.92</v>
      </c>
      <c r="E34" s="43" t="s">
        <v>251</v>
      </c>
      <c r="F34" s="45"/>
      <c r="G34" s="39"/>
      <c r="H34" s="83"/>
    </row>
    <row r="35" spans="1:54" ht="24" customHeight="1">
      <c r="A35" s="42">
        <v>7130310055</v>
      </c>
      <c r="B35" s="49" t="s">
        <v>252</v>
      </c>
      <c r="C35" s="44" t="s">
        <v>39</v>
      </c>
      <c r="D35" s="38">
        <v>23652.11</v>
      </c>
      <c r="E35" s="45"/>
      <c r="F35" s="45"/>
      <c r="G35" s="39"/>
      <c r="H35" s="83"/>
    </row>
    <row r="36" spans="1:54" ht="26.25" customHeight="1">
      <c r="A36" s="42">
        <v>7130310056</v>
      </c>
      <c r="B36" s="49" t="s">
        <v>253</v>
      </c>
      <c r="C36" s="44" t="s">
        <v>39</v>
      </c>
      <c r="D36" s="38">
        <v>33788.720000000001</v>
      </c>
      <c r="E36" s="45"/>
      <c r="F36" s="45"/>
      <c r="G36" s="39"/>
      <c r="H36" s="83"/>
    </row>
    <row r="37" spans="1:54" ht="26.25" customHeight="1">
      <c r="A37" s="42">
        <v>7130310057</v>
      </c>
      <c r="B37" s="43" t="s">
        <v>254</v>
      </c>
      <c r="C37" s="38" t="s">
        <v>210</v>
      </c>
      <c r="D37" s="38">
        <v>495665.5</v>
      </c>
      <c r="E37" s="43" t="s">
        <v>255</v>
      </c>
      <c r="F37" s="45"/>
      <c r="G37" s="39"/>
      <c r="H37" s="83"/>
    </row>
    <row r="38" spans="1:54" ht="25.5" customHeight="1">
      <c r="A38" s="42">
        <v>7130310058</v>
      </c>
      <c r="B38" s="43" t="s">
        <v>256</v>
      </c>
      <c r="C38" s="38" t="s">
        <v>210</v>
      </c>
      <c r="D38" s="38">
        <v>702519.06</v>
      </c>
      <c r="E38" s="45"/>
      <c r="F38" s="45"/>
      <c r="G38" s="39"/>
      <c r="H38" s="83"/>
    </row>
    <row r="39" spans="1:54" ht="24.75" customHeight="1">
      <c r="A39" s="42">
        <v>7130310059</v>
      </c>
      <c r="B39" s="43" t="s">
        <v>257</v>
      </c>
      <c r="C39" s="38" t="s">
        <v>210</v>
      </c>
      <c r="D39" s="38">
        <v>852602.08</v>
      </c>
      <c r="E39" s="45"/>
      <c r="F39" s="45"/>
      <c r="G39" s="39"/>
      <c r="H39" s="83"/>
    </row>
    <row r="40" spans="1:54" ht="27" customHeight="1">
      <c r="A40" s="42">
        <v>7130310060</v>
      </c>
      <c r="B40" s="43" t="s">
        <v>258</v>
      </c>
      <c r="C40" s="38" t="s">
        <v>210</v>
      </c>
      <c r="D40" s="38">
        <v>996159.76</v>
      </c>
      <c r="E40" s="45"/>
      <c r="F40" s="45"/>
      <c r="G40" s="39"/>
      <c r="H40" s="83"/>
    </row>
    <row r="41" spans="1:54" ht="27.75" customHeight="1">
      <c r="A41" s="42">
        <v>7130310061</v>
      </c>
      <c r="B41" s="49" t="s">
        <v>259</v>
      </c>
      <c r="C41" s="44" t="s">
        <v>39</v>
      </c>
      <c r="D41" s="38">
        <v>5162.16</v>
      </c>
      <c r="E41" s="43" t="s">
        <v>260</v>
      </c>
      <c r="F41" s="45"/>
      <c r="G41" s="39"/>
      <c r="H41" s="83"/>
    </row>
    <row r="42" spans="1:54" ht="26.25" customHeight="1">
      <c r="A42" s="42">
        <v>7130310062</v>
      </c>
      <c r="B42" s="49" t="s">
        <v>261</v>
      </c>
      <c r="C42" s="44" t="s">
        <v>39</v>
      </c>
      <c r="D42" s="38">
        <v>5432.36</v>
      </c>
      <c r="E42" s="43" t="s">
        <v>260</v>
      </c>
      <c r="F42" s="45"/>
      <c r="G42" s="39"/>
      <c r="H42" s="83"/>
    </row>
    <row r="43" spans="1:54" ht="26.25" customHeight="1">
      <c r="A43" s="35">
        <v>7130310063</v>
      </c>
      <c r="B43" s="43" t="s">
        <v>262</v>
      </c>
      <c r="C43" s="38" t="s">
        <v>210</v>
      </c>
      <c r="D43" s="38">
        <v>70034.83</v>
      </c>
      <c r="E43" s="43" t="s">
        <v>263</v>
      </c>
      <c r="F43" s="45"/>
      <c r="G43" s="47"/>
      <c r="H43" s="83"/>
    </row>
    <row r="44" spans="1:54" s="25" customFormat="1" ht="26.25" customHeight="1">
      <c r="A44" s="35">
        <v>7130310065</v>
      </c>
      <c r="B44" s="43" t="s">
        <v>264</v>
      </c>
      <c r="C44" s="38" t="s">
        <v>210</v>
      </c>
      <c r="D44" s="38">
        <v>148104.56</v>
      </c>
      <c r="E44" s="43" t="s">
        <v>265</v>
      </c>
      <c r="F44" s="46" t="s">
        <v>212</v>
      </c>
      <c r="G44" s="47"/>
      <c r="H44" s="83"/>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row>
    <row r="45" spans="1:54" ht="27" customHeight="1">
      <c r="A45" s="35">
        <v>7130310066</v>
      </c>
      <c r="B45" s="43" t="s">
        <v>266</v>
      </c>
      <c r="C45" s="38" t="s">
        <v>210</v>
      </c>
      <c r="D45" s="38">
        <v>148104.56</v>
      </c>
      <c r="E45" s="43" t="s">
        <v>267</v>
      </c>
      <c r="F45" s="46"/>
      <c r="G45" s="50"/>
      <c r="H45" s="83"/>
    </row>
    <row r="46" spans="1:54" ht="27" customHeight="1">
      <c r="A46" s="35">
        <v>7130310068</v>
      </c>
      <c r="B46" s="51" t="s">
        <v>1310</v>
      </c>
      <c r="C46" s="52" t="s">
        <v>210</v>
      </c>
      <c r="D46" s="38">
        <v>347689.59</v>
      </c>
      <c r="E46" s="43"/>
      <c r="F46" s="46"/>
      <c r="G46" s="40"/>
      <c r="H46" s="83"/>
    </row>
    <row r="47" spans="1:54" ht="27.75" customHeight="1">
      <c r="A47" s="35">
        <v>7130310092</v>
      </c>
      <c r="B47" s="51" t="s">
        <v>1311</v>
      </c>
      <c r="C47" s="52" t="s">
        <v>210</v>
      </c>
      <c r="D47" s="38">
        <v>434070.29</v>
      </c>
      <c r="E47" s="43"/>
      <c r="F47" s="46"/>
      <c r="G47" s="40"/>
      <c r="H47" s="83"/>
    </row>
    <row r="48" spans="1:54" s="25" customFormat="1" ht="27" customHeight="1">
      <c r="A48" s="42">
        <v>7130310070</v>
      </c>
      <c r="B48" s="43" t="s">
        <v>268</v>
      </c>
      <c r="C48" s="38" t="s">
        <v>210</v>
      </c>
      <c r="D48" s="38">
        <v>82309.59</v>
      </c>
      <c r="E48" s="45" t="s">
        <v>269</v>
      </c>
      <c r="F48" s="46" t="s">
        <v>212</v>
      </c>
      <c r="G48" s="49"/>
      <c r="H48" s="83"/>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row>
    <row r="49" spans="1:54" s="25" customFormat="1" ht="27" customHeight="1">
      <c r="A49" s="42">
        <v>7130310073</v>
      </c>
      <c r="B49" s="43" t="s">
        <v>270</v>
      </c>
      <c r="C49" s="38" t="s">
        <v>210</v>
      </c>
      <c r="D49" s="38">
        <v>71568.87</v>
      </c>
      <c r="E49" s="45" t="s">
        <v>271</v>
      </c>
      <c r="F49" s="46" t="s">
        <v>212</v>
      </c>
      <c r="G49" s="49"/>
      <c r="H49" s="83"/>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row>
    <row r="50" spans="1:54" ht="24" customHeight="1">
      <c r="A50" s="42">
        <v>7130640032</v>
      </c>
      <c r="B50" s="43" t="s">
        <v>1312</v>
      </c>
      <c r="C50" s="38" t="s">
        <v>210</v>
      </c>
      <c r="D50" s="38">
        <v>1788194.18</v>
      </c>
      <c r="E50" s="43" t="s">
        <v>1312</v>
      </c>
      <c r="F50" s="46"/>
      <c r="G50" s="40"/>
      <c r="H50" s="83"/>
    </row>
    <row r="51" spans="1:54" ht="24" customHeight="1">
      <c r="A51" s="42">
        <v>7130310075</v>
      </c>
      <c r="B51" s="36" t="s">
        <v>1313</v>
      </c>
      <c r="C51" s="44" t="s">
        <v>210</v>
      </c>
      <c r="D51" s="38">
        <v>2696585.82</v>
      </c>
      <c r="E51" s="43" t="s">
        <v>272</v>
      </c>
      <c r="F51" s="45"/>
      <c r="G51" s="53"/>
      <c r="H51" s="83"/>
    </row>
    <row r="52" spans="1:54" ht="24" customHeight="1">
      <c r="A52" s="42">
        <v>7130310076</v>
      </c>
      <c r="B52" s="43" t="s">
        <v>273</v>
      </c>
      <c r="C52" s="37" t="s">
        <v>210</v>
      </c>
      <c r="D52" s="38">
        <v>719636.08</v>
      </c>
      <c r="E52" s="43" t="s">
        <v>274</v>
      </c>
      <c r="F52" s="54"/>
      <c r="G52" s="53"/>
      <c r="H52" s="83"/>
    </row>
    <row r="53" spans="1:54" ht="24" customHeight="1">
      <c r="A53" s="42">
        <v>7130310077</v>
      </c>
      <c r="B53" s="43" t="s">
        <v>275</v>
      </c>
      <c r="C53" s="37" t="s">
        <v>210</v>
      </c>
      <c r="D53" s="38">
        <v>728093.92</v>
      </c>
      <c r="E53" s="43" t="s">
        <v>276</v>
      </c>
      <c r="F53" s="45"/>
      <c r="G53" s="53"/>
      <c r="H53" s="83"/>
    </row>
    <row r="54" spans="1:54" ht="24" customHeight="1">
      <c r="A54" s="42">
        <v>7130310078</v>
      </c>
      <c r="B54" s="43" t="s">
        <v>277</v>
      </c>
      <c r="C54" s="37" t="s">
        <v>210</v>
      </c>
      <c r="D54" s="38">
        <v>1085734.76</v>
      </c>
      <c r="E54" s="43" t="s">
        <v>278</v>
      </c>
      <c r="F54" s="45"/>
      <c r="G54" s="53"/>
      <c r="H54" s="83"/>
    </row>
    <row r="55" spans="1:54" ht="24" customHeight="1">
      <c r="A55" s="42">
        <v>7130310079</v>
      </c>
      <c r="B55" s="43" t="s">
        <v>279</v>
      </c>
      <c r="C55" s="37" t="s">
        <v>210</v>
      </c>
      <c r="D55" s="38">
        <v>1315486.73</v>
      </c>
      <c r="E55" s="43" t="s">
        <v>280</v>
      </c>
      <c r="F55" s="45"/>
      <c r="G55" s="53"/>
      <c r="H55" s="83"/>
    </row>
    <row r="56" spans="1:54" ht="24" customHeight="1">
      <c r="A56" s="42">
        <v>7130310080</v>
      </c>
      <c r="B56" s="43" t="s">
        <v>281</v>
      </c>
      <c r="C56" s="37" t="s">
        <v>210</v>
      </c>
      <c r="D56" s="38">
        <v>2026826.97</v>
      </c>
      <c r="E56" s="43" t="s">
        <v>282</v>
      </c>
      <c r="F56" s="45"/>
      <c r="G56" s="53"/>
      <c r="H56" s="83"/>
    </row>
    <row r="57" spans="1:54" ht="38.25" customHeight="1">
      <c r="A57" s="35">
        <v>7130310082</v>
      </c>
      <c r="B57" s="55" t="s">
        <v>283</v>
      </c>
      <c r="C57" s="37" t="s">
        <v>230</v>
      </c>
      <c r="D57" s="38">
        <v>18.55</v>
      </c>
      <c r="E57" s="55" t="s">
        <v>284</v>
      </c>
      <c r="F57" s="45"/>
      <c r="G57" s="56"/>
      <c r="H57" s="83"/>
    </row>
    <row r="58" spans="1:54" ht="30" customHeight="1">
      <c r="A58" s="42">
        <v>7130310083</v>
      </c>
      <c r="B58" s="43" t="s">
        <v>285</v>
      </c>
      <c r="C58" s="57" t="s">
        <v>210</v>
      </c>
      <c r="D58" s="38">
        <v>461175.65</v>
      </c>
      <c r="E58" s="43" t="s">
        <v>286</v>
      </c>
      <c r="F58" s="45"/>
      <c r="G58" s="56"/>
      <c r="H58" s="83"/>
    </row>
    <row r="59" spans="1:54" ht="27" customHeight="1">
      <c r="A59" s="42">
        <v>7130310084</v>
      </c>
      <c r="B59" s="43" t="s">
        <v>287</v>
      </c>
      <c r="C59" s="57" t="s">
        <v>210</v>
      </c>
      <c r="D59" s="38">
        <v>562336.76</v>
      </c>
      <c r="E59" s="43" t="s">
        <v>288</v>
      </c>
      <c r="F59" s="45"/>
      <c r="G59" s="56"/>
      <c r="H59" s="83"/>
    </row>
    <row r="60" spans="1:54" ht="31.5" customHeight="1">
      <c r="A60" s="42">
        <v>7130310085</v>
      </c>
      <c r="B60" s="43" t="s">
        <v>289</v>
      </c>
      <c r="C60" s="57" t="s">
        <v>210</v>
      </c>
      <c r="D60" s="38">
        <v>848959.91</v>
      </c>
      <c r="E60" s="43" t="s">
        <v>290</v>
      </c>
      <c r="F60" s="45"/>
      <c r="G60" s="56"/>
      <c r="H60" s="83"/>
    </row>
    <row r="61" spans="1:54" ht="27" customHeight="1">
      <c r="A61" s="42">
        <v>7130310086</v>
      </c>
      <c r="B61" s="43" t="s">
        <v>291</v>
      </c>
      <c r="C61" s="57" t="s">
        <v>210</v>
      </c>
      <c r="D61" s="38">
        <v>1621553.1</v>
      </c>
      <c r="E61" s="43" t="s">
        <v>292</v>
      </c>
      <c r="F61" s="45"/>
      <c r="G61" s="56"/>
      <c r="H61" s="83"/>
    </row>
    <row r="62" spans="1:54" ht="28.5" customHeight="1">
      <c r="A62" s="42">
        <v>7130310087</v>
      </c>
      <c r="B62" s="43" t="s">
        <v>293</v>
      </c>
      <c r="C62" s="57" t="s">
        <v>210</v>
      </c>
      <c r="D62" s="38">
        <v>2060909.69</v>
      </c>
      <c r="E62" s="43" t="s">
        <v>294</v>
      </c>
      <c r="F62" s="45"/>
      <c r="G62" s="56"/>
      <c r="H62" s="83"/>
    </row>
    <row r="63" spans="1:54" ht="28.5" customHeight="1">
      <c r="A63" s="42">
        <v>7130310088</v>
      </c>
      <c r="B63" s="51" t="s">
        <v>295</v>
      </c>
      <c r="C63" s="58" t="s">
        <v>39</v>
      </c>
      <c r="D63" s="38">
        <v>44927.39</v>
      </c>
      <c r="E63" s="51" t="s">
        <v>296</v>
      </c>
      <c r="F63" s="45"/>
      <c r="G63" s="56"/>
      <c r="H63" s="83"/>
    </row>
    <row r="64" spans="1:54" ht="39" customHeight="1">
      <c r="A64" s="42">
        <v>7130310089</v>
      </c>
      <c r="B64" s="51" t="s">
        <v>297</v>
      </c>
      <c r="C64" s="58" t="s">
        <v>39</v>
      </c>
      <c r="D64" s="38">
        <v>75761.41</v>
      </c>
      <c r="E64" s="51" t="s">
        <v>298</v>
      </c>
      <c r="F64" s="45"/>
      <c r="G64" s="56"/>
      <c r="H64" s="83"/>
    </row>
    <row r="65" spans="1:54" ht="39.75" customHeight="1">
      <c r="A65" s="42">
        <v>7130310090</v>
      </c>
      <c r="B65" s="51" t="s">
        <v>299</v>
      </c>
      <c r="C65" s="58" t="s">
        <v>12</v>
      </c>
      <c r="D65" s="38">
        <v>84839.48</v>
      </c>
      <c r="E65" s="51" t="s">
        <v>300</v>
      </c>
      <c r="F65" s="45"/>
      <c r="G65" s="56"/>
      <c r="H65" s="83"/>
    </row>
    <row r="66" spans="1:54" s="25" customFormat="1" ht="24" customHeight="1">
      <c r="A66" s="35">
        <v>7130310652</v>
      </c>
      <c r="B66" s="36" t="s">
        <v>301</v>
      </c>
      <c r="C66" s="37" t="s">
        <v>214</v>
      </c>
      <c r="D66" s="38">
        <v>61275.97</v>
      </c>
      <c r="E66" s="43" t="s">
        <v>302</v>
      </c>
      <c r="F66" s="54"/>
      <c r="G66" s="53"/>
      <c r="H66" s="83"/>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row>
    <row r="67" spans="1:54" s="25" customFormat="1" ht="24" customHeight="1">
      <c r="A67" s="35">
        <v>7130310652</v>
      </c>
      <c r="B67" s="36" t="s">
        <v>303</v>
      </c>
      <c r="C67" s="37" t="s">
        <v>214</v>
      </c>
      <c r="D67" s="38"/>
      <c r="E67" s="43" t="s">
        <v>302</v>
      </c>
      <c r="F67" s="54"/>
      <c r="G67" s="59" t="s">
        <v>243</v>
      </c>
      <c r="H67" s="83"/>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row>
    <row r="68" spans="1:54" s="25" customFormat="1" ht="24" customHeight="1">
      <c r="A68" s="35">
        <v>7130310654</v>
      </c>
      <c r="B68" s="36" t="s">
        <v>304</v>
      </c>
      <c r="C68" s="37" t="s">
        <v>214</v>
      </c>
      <c r="D68" s="38">
        <v>109817.24</v>
      </c>
      <c r="E68" s="43" t="s">
        <v>305</v>
      </c>
      <c r="F68" s="54"/>
      <c r="G68" s="53"/>
      <c r="H68" s="83"/>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row>
    <row r="69" spans="1:54" s="25" customFormat="1" ht="24" customHeight="1">
      <c r="A69" s="35">
        <v>7130310654</v>
      </c>
      <c r="B69" s="36" t="s">
        <v>306</v>
      </c>
      <c r="C69" s="37" t="s">
        <v>214</v>
      </c>
      <c r="D69" s="38"/>
      <c r="E69" s="43" t="s">
        <v>305</v>
      </c>
      <c r="F69" s="54"/>
      <c r="G69" s="59" t="s">
        <v>243</v>
      </c>
      <c r="H69" s="83"/>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row>
    <row r="70" spans="1:54" s="25" customFormat="1" ht="24" customHeight="1">
      <c r="A70" s="35">
        <v>7130310658</v>
      </c>
      <c r="B70" s="36" t="s">
        <v>307</v>
      </c>
      <c r="C70" s="37" t="s">
        <v>214</v>
      </c>
      <c r="D70" s="38">
        <v>209642.82</v>
      </c>
      <c r="E70" s="43" t="s">
        <v>308</v>
      </c>
      <c r="F70" s="54"/>
      <c r="G70" s="53"/>
      <c r="H70" s="83"/>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row>
    <row r="71" spans="1:54" ht="24" customHeight="1">
      <c r="A71" s="35">
        <v>7130310681</v>
      </c>
      <c r="B71" s="36" t="s">
        <v>309</v>
      </c>
      <c r="C71" s="37" t="s">
        <v>214</v>
      </c>
      <c r="D71" s="38">
        <v>263053.28999999998</v>
      </c>
      <c r="E71" s="43" t="s">
        <v>310</v>
      </c>
      <c r="F71" s="54"/>
      <c r="G71" s="49"/>
      <c r="H71" s="83"/>
    </row>
    <row r="72" spans="1:54" s="25" customFormat="1" ht="24" customHeight="1">
      <c r="A72" s="35">
        <v>7130310660</v>
      </c>
      <c r="B72" s="36" t="s">
        <v>311</v>
      </c>
      <c r="C72" s="37" t="s">
        <v>214</v>
      </c>
      <c r="D72" s="38">
        <v>309615.01</v>
      </c>
      <c r="E72" s="43" t="s">
        <v>310</v>
      </c>
      <c r="F72" s="54"/>
      <c r="G72" s="53"/>
      <c r="H72" s="83"/>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row>
    <row r="73" spans="1:54" ht="24" customHeight="1">
      <c r="A73" s="35">
        <v>7130310662</v>
      </c>
      <c r="B73" s="36" t="s">
        <v>312</v>
      </c>
      <c r="C73" s="37" t="s">
        <v>214</v>
      </c>
      <c r="D73" s="38">
        <v>271065.59999999998</v>
      </c>
      <c r="E73" s="43" t="s">
        <v>313</v>
      </c>
      <c r="F73" s="54"/>
      <c r="G73" s="53"/>
      <c r="H73" s="83"/>
    </row>
    <row r="74" spans="1:54" s="25" customFormat="1" ht="24" customHeight="1">
      <c r="A74" s="42">
        <v>7130311008</v>
      </c>
      <c r="B74" s="36" t="s">
        <v>314</v>
      </c>
      <c r="C74" s="37" t="s">
        <v>315</v>
      </c>
      <c r="D74" s="38">
        <v>28365.06</v>
      </c>
      <c r="E74" s="43" t="s">
        <v>316</v>
      </c>
      <c r="F74" s="54"/>
      <c r="G74" s="53"/>
      <c r="H74" s="83"/>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row>
    <row r="75" spans="1:54" s="25" customFormat="1" ht="24" customHeight="1">
      <c r="A75" s="35">
        <v>7130311009</v>
      </c>
      <c r="B75" s="36" t="s">
        <v>317</v>
      </c>
      <c r="C75" s="37" t="s">
        <v>315</v>
      </c>
      <c r="D75" s="38">
        <v>66411.649999999994</v>
      </c>
      <c r="E75" s="43" t="s">
        <v>318</v>
      </c>
      <c r="F75" s="54"/>
      <c r="G75" s="53"/>
      <c r="H75" s="83"/>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row>
    <row r="76" spans="1:54" s="25" customFormat="1" ht="24" customHeight="1">
      <c r="A76" s="35">
        <v>7130311010</v>
      </c>
      <c r="B76" s="36" t="s">
        <v>273</v>
      </c>
      <c r="C76" s="37" t="s">
        <v>315</v>
      </c>
      <c r="D76" s="38">
        <v>89727.88</v>
      </c>
      <c r="E76" s="43" t="s">
        <v>319</v>
      </c>
      <c r="F76" s="54"/>
      <c r="G76" s="53"/>
      <c r="H76" s="83"/>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row>
    <row r="77" spans="1:54" s="25" customFormat="1" ht="24" customHeight="1">
      <c r="A77" s="35">
        <v>7130311011</v>
      </c>
      <c r="B77" s="36" t="s">
        <v>320</v>
      </c>
      <c r="C77" s="37" t="s">
        <v>315</v>
      </c>
      <c r="D77" s="38">
        <v>175669.46</v>
      </c>
      <c r="E77" s="43" t="s">
        <v>321</v>
      </c>
      <c r="F77" s="54"/>
      <c r="G77" s="53"/>
      <c r="H77" s="83"/>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row>
    <row r="78" spans="1:54" s="25" customFormat="1" ht="24" customHeight="1">
      <c r="A78" s="35">
        <v>7130311012</v>
      </c>
      <c r="B78" s="36" t="s">
        <v>322</v>
      </c>
      <c r="C78" s="37" t="s">
        <v>315</v>
      </c>
      <c r="D78" s="38">
        <v>345757.36</v>
      </c>
      <c r="E78" s="43" t="s">
        <v>323</v>
      </c>
      <c r="F78" s="54"/>
      <c r="G78" s="53"/>
      <c r="H78" s="83"/>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row>
    <row r="79" spans="1:54" s="25" customFormat="1" ht="24" customHeight="1">
      <c r="A79" s="35">
        <v>7130311013</v>
      </c>
      <c r="B79" s="36" t="s">
        <v>281</v>
      </c>
      <c r="C79" s="37" t="s">
        <v>315</v>
      </c>
      <c r="D79" s="38">
        <v>432340.88</v>
      </c>
      <c r="E79" s="43" t="s">
        <v>324</v>
      </c>
      <c r="F79" s="54"/>
      <c r="G79" s="53"/>
      <c r="H79" s="83"/>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row>
    <row r="80" spans="1:54" customFormat="1" ht="24" customHeight="1">
      <c r="A80" s="1814">
        <v>7130311054</v>
      </c>
      <c r="B80" s="1815" t="s">
        <v>325</v>
      </c>
      <c r="C80" s="1816" t="s">
        <v>210</v>
      </c>
      <c r="D80" s="38"/>
      <c r="E80" s="1817" t="s">
        <v>326</v>
      </c>
      <c r="F80" s="1818"/>
      <c r="G80" s="59" t="s">
        <v>243</v>
      </c>
      <c r="H80" s="1812"/>
    </row>
    <row r="81" spans="1:8" customFormat="1" ht="27.75" customHeight="1">
      <c r="A81" s="1814">
        <v>7130311057</v>
      </c>
      <c r="B81" s="1815" t="s">
        <v>236</v>
      </c>
      <c r="C81" s="1816" t="s">
        <v>210</v>
      </c>
      <c r="D81" s="38"/>
      <c r="E81" s="1817" t="s">
        <v>327</v>
      </c>
      <c r="F81" s="1818"/>
      <c r="G81" s="59" t="s">
        <v>243</v>
      </c>
      <c r="H81" s="1812"/>
    </row>
    <row r="82" spans="1:8" customFormat="1" ht="28.5" customHeight="1">
      <c r="A82" s="1814">
        <v>7130311061</v>
      </c>
      <c r="B82" s="1815" t="s">
        <v>328</v>
      </c>
      <c r="C82" s="1816" t="s">
        <v>210</v>
      </c>
      <c r="D82" s="38"/>
      <c r="E82" s="1817" t="s">
        <v>329</v>
      </c>
      <c r="F82" s="1818"/>
      <c r="G82" s="59" t="s">
        <v>243</v>
      </c>
      <c r="H82" s="1812"/>
    </row>
    <row r="83" spans="1:8" ht="24" customHeight="1">
      <c r="A83" s="35">
        <v>7130311084</v>
      </c>
      <c r="B83" s="36" t="s">
        <v>238</v>
      </c>
      <c r="C83" s="44" t="s">
        <v>210</v>
      </c>
      <c r="D83" s="38">
        <v>82387.240000000005</v>
      </c>
      <c r="E83" s="43" t="s">
        <v>330</v>
      </c>
      <c r="F83" s="54"/>
      <c r="G83" s="53"/>
      <c r="H83" s="83"/>
    </row>
    <row r="84" spans="1:8" ht="24" customHeight="1">
      <c r="A84" s="42">
        <v>7130320037</v>
      </c>
      <c r="B84" s="49" t="s">
        <v>331</v>
      </c>
      <c r="C84" s="44" t="s">
        <v>39</v>
      </c>
      <c r="D84" s="38">
        <v>13515.49</v>
      </c>
      <c r="E84" s="54"/>
      <c r="F84" s="54"/>
      <c r="G84" s="53"/>
      <c r="H84" s="83"/>
    </row>
    <row r="85" spans="1:8" ht="24" customHeight="1">
      <c r="A85" s="42">
        <v>7130320038</v>
      </c>
      <c r="B85" s="49" t="s">
        <v>332</v>
      </c>
      <c r="C85" s="44" t="s">
        <v>39</v>
      </c>
      <c r="D85" s="38">
        <v>16894.36</v>
      </c>
      <c r="E85" s="43" t="s">
        <v>333</v>
      </c>
      <c r="F85" s="45"/>
      <c r="G85" s="53"/>
      <c r="H85" s="83"/>
    </row>
    <row r="86" spans="1:8" ht="24" customHeight="1">
      <c r="A86" s="42">
        <v>7130320039</v>
      </c>
      <c r="B86" s="43" t="s">
        <v>334</v>
      </c>
      <c r="C86" s="44" t="s">
        <v>39</v>
      </c>
      <c r="D86" s="38">
        <v>20273.22</v>
      </c>
      <c r="E86" s="43" t="s">
        <v>335</v>
      </c>
      <c r="F86" s="45"/>
      <c r="G86" s="53"/>
      <c r="H86" s="83"/>
    </row>
    <row r="87" spans="1:8" ht="24" customHeight="1">
      <c r="A87" s="42">
        <v>7130320040</v>
      </c>
      <c r="B87" s="43" t="s">
        <v>336</v>
      </c>
      <c r="C87" s="44" t="s">
        <v>39</v>
      </c>
      <c r="D87" s="38">
        <v>23652.11</v>
      </c>
      <c r="E87" s="43" t="s">
        <v>337</v>
      </c>
      <c r="F87" s="45"/>
      <c r="G87" s="53"/>
      <c r="H87" s="83"/>
    </row>
    <row r="88" spans="1:8" ht="24" customHeight="1">
      <c r="A88" s="42">
        <v>7130320041</v>
      </c>
      <c r="B88" s="43" t="s">
        <v>338</v>
      </c>
      <c r="C88" s="44" t="s">
        <v>39</v>
      </c>
      <c r="D88" s="38">
        <v>25341.55</v>
      </c>
      <c r="E88" s="54"/>
      <c r="F88" s="54"/>
      <c r="G88" s="53"/>
      <c r="H88" s="83"/>
    </row>
    <row r="89" spans="1:8" ht="24" customHeight="1">
      <c r="A89" s="42">
        <v>7130320042</v>
      </c>
      <c r="B89" s="43" t="s">
        <v>339</v>
      </c>
      <c r="C89" s="44" t="s">
        <v>39</v>
      </c>
      <c r="D89" s="38">
        <v>30409.85</v>
      </c>
      <c r="E89" s="54"/>
      <c r="F89" s="54"/>
      <c r="G89" s="53"/>
      <c r="H89" s="83"/>
    </row>
    <row r="90" spans="1:8" ht="27" customHeight="1">
      <c r="A90" s="42">
        <v>7130320043</v>
      </c>
      <c r="B90" s="43" t="s">
        <v>123</v>
      </c>
      <c r="C90" s="44" t="s">
        <v>32</v>
      </c>
      <c r="D90" s="38">
        <v>1063.73</v>
      </c>
      <c r="E90" s="43" t="s">
        <v>340</v>
      </c>
      <c r="F90" s="45"/>
      <c r="G90" s="53"/>
      <c r="H90" s="83"/>
    </row>
    <row r="91" spans="1:8" ht="24" customHeight="1">
      <c r="A91" s="60">
        <v>7130320044</v>
      </c>
      <c r="B91" s="43" t="s">
        <v>122</v>
      </c>
      <c r="C91" s="44" t="s">
        <v>32</v>
      </c>
      <c r="D91" s="38">
        <v>1149.04</v>
      </c>
      <c r="E91" s="54"/>
      <c r="F91" s="54"/>
      <c r="G91" s="53"/>
      <c r="H91" s="83"/>
    </row>
    <row r="92" spans="1:8" ht="24" customHeight="1">
      <c r="A92" s="60">
        <v>7130320045</v>
      </c>
      <c r="B92" s="43" t="s">
        <v>341</v>
      </c>
      <c r="C92" s="44" t="s">
        <v>32</v>
      </c>
      <c r="D92" s="38">
        <v>34.130000000000003</v>
      </c>
      <c r="E92" s="54"/>
      <c r="F92" s="54"/>
      <c r="G92" s="53"/>
      <c r="H92" s="83"/>
    </row>
    <row r="93" spans="1:8" ht="24" customHeight="1">
      <c r="A93" s="42">
        <v>7130320047</v>
      </c>
      <c r="B93" s="61" t="s">
        <v>342</v>
      </c>
      <c r="C93" s="62" t="s">
        <v>12</v>
      </c>
      <c r="D93" s="38">
        <v>5125.9399999999996</v>
      </c>
      <c r="E93" s="43" t="s">
        <v>343</v>
      </c>
      <c r="F93" s="63"/>
      <c r="G93" s="64"/>
      <c r="H93" s="83"/>
    </row>
    <row r="94" spans="1:8" ht="24" customHeight="1">
      <c r="A94" s="42">
        <v>7130320048</v>
      </c>
      <c r="B94" s="43" t="s">
        <v>344</v>
      </c>
      <c r="C94" s="44" t="s">
        <v>39</v>
      </c>
      <c r="D94" s="38">
        <v>3269.37</v>
      </c>
      <c r="E94" s="43" t="s">
        <v>345</v>
      </c>
      <c r="F94" s="45"/>
      <c r="G94" s="53"/>
      <c r="H94" s="83"/>
    </row>
    <row r="95" spans="1:8" ht="24" customHeight="1">
      <c r="A95" s="42">
        <v>7130320049</v>
      </c>
      <c r="B95" s="49" t="s">
        <v>346</v>
      </c>
      <c r="C95" s="44" t="s">
        <v>39</v>
      </c>
      <c r="D95" s="38">
        <v>3444.29</v>
      </c>
      <c r="E95" s="45"/>
      <c r="F95" s="45"/>
      <c r="G95" s="53"/>
      <c r="H95" s="83"/>
    </row>
    <row r="96" spans="1:8" ht="27.75" customHeight="1">
      <c r="A96" s="42">
        <v>7130320053</v>
      </c>
      <c r="B96" s="43" t="s">
        <v>347</v>
      </c>
      <c r="C96" s="44" t="s">
        <v>12</v>
      </c>
      <c r="D96" s="38">
        <v>7.14</v>
      </c>
      <c r="E96" s="43" t="s">
        <v>348</v>
      </c>
      <c r="F96" s="45"/>
      <c r="G96" s="53"/>
      <c r="H96" s="83"/>
    </row>
    <row r="97" spans="1:8" ht="27.75" customHeight="1">
      <c r="A97" s="42">
        <v>7130352010</v>
      </c>
      <c r="B97" s="43" t="s">
        <v>349</v>
      </c>
      <c r="C97" s="37" t="s">
        <v>39</v>
      </c>
      <c r="D97" s="38">
        <v>45282.62</v>
      </c>
      <c r="E97" s="43" t="s">
        <v>350</v>
      </c>
      <c r="F97" s="45"/>
      <c r="G97" s="53"/>
      <c r="H97" s="83"/>
    </row>
    <row r="98" spans="1:8" ht="24" customHeight="1">
      <c r="A98" s="35">
        <v>7130352030</v>
      </c>
      <c r="B98" s="45" t="s">
        <v>351</v>
      </c>
      <c r="C98" s="44" t="s">
        <v>39</v>
      </c>
      <c r="D98" s="38">
        <v>1096.43</v>
      </c>
      <c r="E98" s="43" t="s">
        <v>353</v>
      </c>
      <c r="F98" s="45"/>
      <c r="G98" s="53"/>
      <c r="H98" s="83"/>
    </row>
    <row r="99" spans="1:8" ht="24" customHeight="1">
      <c r="A99" s="35">
        <v>7130352031</v>
      </c>
      <c r="B99" s="45" t="s">
        <v>352</v>
      </c>
      <c r="C99" s="44" t="s">
        <v>39</v>
      </c>
      <c r="D99" s="38">
        <v>1096.43</v>
      </c>
      <c r="E99" s="43" t="s">
        <v>353</v>
      </c>
      <c r="F99" s="45"/>
      <c r="G99" s="53"/>
      <c r="H99" s="83"/>
    </row>
    <row r="100" spans="1:8" ht="24" customHeight="1">
      <c r="A100" s="35">
        <v>7130352032</v>
      </c>
      <c r="B100" s="45" t="s">
        <v>354</v>
      </c>
      <c r="C100" s="44" t="s">
        <v>39</v>
      </c>
      <c r="D100" s="38">
        <v>1177.48</v>
      </c>
      <c r="E100" s="54"/>
      <c r="F100" s="54"/>
      <c r="G100" s="53"/>
      <c r="H100" s="83"/>
    </row>
    <row r="101" spans="1:8" ht="24" customHeight="1">
      <c r="A101" s="35">
        <v>7130352033</v>
      </c>
      <c r="B101" s="45" t="s">
        <v>355</v>
      </c>
      <c r="C101" s="44" t="s">
        <v>39</v>
      </c>
      <c r="D101" s="38">
        <v>1655.31</v>
      </c>
      <c r="E101" s="54"/>
      <c r="F101" s="54"/>
      <c r="G101" s="53"/>
      <c r="H101" s="83"/>
    </row>
    <row r="102" spans="1:8" ht="24" customHeight="1">
      <c r="A102" s="35">
        <v>7130352034</v>
      </c>
      <c r="B102" s="45" t="s">
        <v>356</v>
      </c>
      <c r="C102" s="44" t="s">
        <v>39</v>
      </c>
      <c r="D102" s="38">
        <v>2467.3200000000002</v>
      </c>
      <c r="E102" s="54"/>
      <c r="F102" s="54"/>
      <c r="G102" s="53"/>
      <c r="H102" s="83"/>
    </row>
    <row r="103" spans="1:8" ht="24" customHeight="1">
      <c r="A103" s="35">
        <v>7130352035</v>
      </c>
      <c r="B103" s="45" t="s">
        <v>357</v>
      </c>
      <c r="C103" s="44" t="s">
        <v>39</v>
      </c>
      <c r="D103" s="38">
        <v>3987.53</v>
      </c>
      <c r="E103" s="54"/>
      <c r="F103" s="54"/>
      <c r="G103" s="53"/>
      <c r="H103" s="83"/>
    </row>
    <row r="104" spans="1:8" ht="24" customHeight="1">
      <c r="A104" s="35">
        <v>7130352036</v>
      </c>
      <c r="B104" s="45" t="s">
        <v>358</v>
      </c>
      <c r="C104" s="44" t="s">
        <v>39</v>
      </c>
      <c r="D104" s="38">
        <v>5095.33</v>
      </c>
      <c r="E104" s="54"/>
      <c r="F104" s="54"/>
      <c r="G104" s="53"/>
      <c r="H104" s="83"/>
    </row>
    <row r="105" spans="1:8" ht="27.75" customHeight="1">
      <c r="A105" s="42">
        <v>7130352037</v>
      </c>
      <c r="B105" s="43" t="s">
        <v>359</v>
      </c>
      <c r="C105" s="37" t="s">
        <v>39</v>
      </c>
      <c r="D105" s="38">
        <v>30528.26</v>
      </c>
      <c r="E105" s="43" t="s">
        <v>360</v>
      </c>
      <c r="F105" s="65"/>
      <c r="G105" s="53"/>
      <c r="H105" s="1819"/>
    </row>
    <row r="106" spans="1:8" ht="24" customHeight="1">
      <c r="A106" s="42">
        <v>7130352038</v>
      </c>
      <c r="B106" s="45" t="s">
        <v>361</v>
      </c>
      <c r="C106" s="44" t="s">
        <v>39</v>
      </c>
      <c r="D106" s="38">
        <v>18248.189999999999</v>
      </c>
      <c r="E106" s="43" t="s">
        <v>362</v>
      </c>
      <c r="F106" s="54"/>
      <c r="G106" s="53"/>
      <c r="H106" s="83"/>
    </row>
    <row r="107" spans="1:8" ht="24" customHeight="1">
      <c r="A107" s="42">
        <v>7130352039</v>
      </c>
      <c r="B107" s="45" t="s">
        <v>363</v>
      </c>
      <c r="C107" s="44" t="s">
        <v>39</v>
      </c>
      <c r="D107" s="38">
        <v>18248.189999999999</v>
      </c>
      <c r="E107" s="43" t="s">
        <v>364</v>
      </c>
      <c r="F107" s="54"/>
      <c r="G107" s="53"/>
      <c r="H107" s="83"/>
    </row>
    <row r="108" spans="1:8" ht="24" customHeight="1">
      <c r="A108" s="42">
        <v>7130352040</v>
      </c>
      <c r="B108" s="45" t="s">
        <v>365</v>
      </c>
      <c r="C108" s="44" t="s">
        <v>39</v>
      </c>
      <c r="D108" s="38">
        <v>24161.21</v>
      </c>
      <c r="E108" s="43" t="s">
        <v>366</v>
      </c>
      <c r="F108" s="54"/>
      <c r="G108" s="53"/>
      <c r="H108" s="83"/>
    </row>
    <row r="109" spans="1:8" ht="24" customHeight="1">
      <c r="A109" s="42">
        <v>7130352041</v>
      </c>
      <c r="B109" s="45" t="s">
        <v>367</v>
      </c>
      <c r="C109" s="44" t="s">
        <v>39</v>
      </c>
      <c r="D109" s="38">
        <v>26424.47</v>
      </c>
      <c r="E109" s="43" t="s">
        <v>368</v>
      </c>
      <c r="F109" s="54"/>
      <c r="G109" s="53"/>
      <c r="H109" s="83"/>
    </row>
    <row r="110" spans="1:8" ht="24" customHeight="1">
      <c r="A110" s="42">
        <v>7130352042</v>
      </c>
      <c r="B110" s="45" t="s">
        <v>369</v>
      </c>
      <c r="C110" s="44" t="s">
        <v>39</v>
      </c>
      <c r="D110" s="38">
        <v>26424.47</v>
      </c>
      <c r="E110" s="43" t="s">
        <v>370</v>
      </c>
      <c r="F110" s="54"/>
      <c r="G110" s="53"/>
      <c r="H110" s="83"/>
    </row>
    <row r="111" spans="1:8" ht="24" customHeight="1">
      <c r="A111" s="42">
        <v>7130352043</v>
      </c>
      <c r="B111" s="45" t="s">
        <v>363</v>
      </c>
      <c r="C111" s="44" t="s">
        <v>39</v>
      </c>
      <c r="D111" s="38">
        <v>9485.75</v>
      </c>
      <c r="E111" s="43" t="s">
        <v>371</v>
      </c>
      <c r="F111" s="54"/>
      <c r="G111" s="53"/>
      <c r="H111" s="83"/>
    </row>
    <row r="112" spans="1:8" ht="24" customHeight="1">
      <c r="A112" s="42">
        <v>7130352044</v>
      </c>
      <c r="B112" s="45" t="s">
        <v>367</v>
      </c>
      <c r="C112" s="44" t="s">
        <v>39</v>
      </c>
      <c r="D112" s="38">
        <v>11450.92</v>
      </c>
      <c r="E112" s="43" t="s">
        <v>372</v>
      </c>
      <c r="F112" s="54"/>
      <c r="G112" s="53"/>
      <c r="H112" s="83"/>
    </row>
    <row r="113" spans="1:8" ht="24" customHeight="1">
      <c r="A113" s="42">
        <v>7130352045</v>
      </c>
      <c r="B113" s="45" t="s">
        <v>369</v>
      </c>
      <c r="C113" s="44" t="s">
        <v>39</v>
      </c>
      <c r="D113" s="38">
        <v>11780.32</v>
      </c>
      <c r="E113" s="43" t="s">
        <v>373</v>
      </c>
      <c r="F113" s="54"/>
      <c r="G113" s="53"/>
      <c r="H113" s="83"/>
    </row>
    <row r="114" spans="1:8" ht="24" customHeight="1">
      <c r="A114" s="35">
        <v>7130352046</v>
      </c>
      <c r="B114" s="36" t="s">
        <v>374</v>
      </c>
      <c r="C114" s="37" t="s">
        <v>55</v>
      </c>
      <c r="D114" s="38">
        <v>4028.58</v>
      </c>
      <c r="E114" s="45" t="s">
        <v>375</v>
      </c>
      <c r="F114" s="54"/>
      <c r="G114" s="53"/>
      <c r="H114" s="83"/>
    </row>
    <row r="115" spans="1:8" ht="27" customHeight="1">
      <c r="A115" s="42">
        <v>7130354274</v>
      </c>
      <c r="B115" s="43" t="s">
        <v>376</v>
      </c>
      <c r="C115" s="44" t="s">
        <v>200</v>
      </c>
      <c r="D115" s="38">
        <v>2.93</v>
      </c>
      <c r="E115" s="43" t="s">
        <v>377</v>
      </c>
      <c r="F115" s="54"/>
      <c r="G115" s="53"/>
      <c r="H115" s="83"/>
    </row>
    <row r="116" spans="1:8" ht="27.75" customHeight="1">
      <c r="A116" s="42">
        <v>7130354275</v>
      </c>
      <c r="B116" s="43" t="s">
        <v>378</v>
      </c>
      <c r="C116" s="44" t="s">
        <v>200</v>
      </c>
      <c r="D116" s="38">
        <v>2.93</v>
      </c>
      <c r="E116" s="43" t="s">
        <v>379</v>
      </c>
      <c r="F116" s="54"/>
      <c r="G116" s="53"/>
      <c r="H116" s="83"/>
    </row>
    <row r="117" spans="1:8" ht="24" customHeight="1">
      <c r="A117" s="42">
        <v>7130354276</v>
      </c>
      <c r="B117" s="43" t="s">
        <v>380</v>
      </c>
      <c r="C117" s="44" t="s">
        <v>200</v>
      </c>
      <c r="D117" s="38">
        <v>5.86</v>
      </c>
      <c r="E117" s="54"/>
      <c r="F117" s="54"/>
      <c r="G117" s="53"/>
      <c r="H117" s="83"/>
    </row>
    <row r="118" spans="1:8" ht="24" customHeight="1">
      <c r="A118" s="42">
        <v>7130354277</v>
      </c>
      <c r="B118" s="43" t="s">
        <v>381</v>
      </c>
      <c r="C118" s="44" t="s">
        <v>200</v>
      </c>
      <c r="D118" s="38">
        <v>7.32</v>
      </c>
      <c r="E118" s="54"/>
      <c r="F118" s="54"/>
      <c r="G118" s="53"/>
      <c r="H118" s="83"/>
    </row>
    <row r="119" spans="1:8" ht="26.25" customHeight="1">
      <c r="A119" s="42">
        <v>7130354278</v>
      </c>
      <c r="B119" s="43" t="s">
        <v>382</v>
      </c>
      <c r="C119" s="44" t="s">
        <v>200</v>
      </c>
      <c r="D119" s="38">
        <v>11.73</v>
      </c>
      <c r="E119" s="43" t="s">
        <v>383</v>
      </c>
      <c r="F119" s="54"/>
      <c r="G119" s="53"/>
      <c r="H119" s="83"/>
    </row>
    <row r="120" spans="1:8" ht="24.75" customHeight="1">
      <c r="A120" s="42">
        <v>7130354279</v>
      </c>
      <c r="B120" s="43" t="s">
        <v>384</v>
      </c>
      <c r="C120" s="44" t="s">
        <v>200</v>
      </c>
      <c r="D120" s="38">
        <v>17.579999999999998</v>
      </c>
      <c r="E120" s="43" t="s">
        <v>385</v>
      </c>
      <c r="F120" s="54"/>
      <c r="G120" s="53"/>
      <c r="H120" s="83"/>
    </row>
    <row r="121" spans="1:8" ht="24" customHeight="1">
      <c r="A121" s="42">
        <v>7130354280</v>
      </c>
      <c r="B121" s="43" t="s">
        <v>386</v>
      </c>
      <c r="C121" s="44" t="s">
        <v>200</v>
      </c>
      <c r="D121" s="38">
        <v>21.97</v>
      </c>
      <c r="E121" s="43" t="s">
        <v>387</v>
      </c>
      <c r="F121" s="54"/>
      <c r="G121" s="53"/>
      <c r="H121" s="83"/>
    </row>
    <row r="122" spans="1:8" ht="27" customHeight="1">
      <c r="A122" s="42">
        <v>7130354281</v>
      </c>
      <c r="B122" s="43" t="s">
        <v>388</v>
      </c>
      <c r="C122" s="44" t="s">
        <v>200</v>
      </c>
      <c r="D122" s="38">
        <v>30.77</v>
      </c>
      <c r="E122" s="43" t="s">
        <v>389</v>
      </c>
      <c r="F122" s="54"/>
      <c r="G122" s="53"/>
      <c r="H122" s="83"/>
    </row>
    <row r="123" spans="1:8" ht="25.5" customHeight="1">
      <c r="A123" s="42">
        <v>7130354282</v>
      </c>
      <c r="B123" s="43" t="s">
        <v>390</v>
      </c>
      <c r="C123" s="44" t="s">
        <v>200</v>
      </c>
      <c r="D123" s="38">
        <v>35.159999999999997</v>
      </c>
      <c r="E123" s="43" t="s">
        <v>391</v>
      </c>
      <c r="F123" s="45"/>
      <c r="G123" s="66"/>
      <c r="H123" s="83"/>
    </row>
    <row r="124" spans="1:8" ht="24" customHeight="1">
      <c r="A124" s="42">
        <v>7130354283</v>
      </c>
      <c r="B124" s="43" t="s">
        <v>392</v>
      </c>
      <c r="C124" s="44" t="s">
        <v>200</v>
      </c>
      <c r="D124" s="38">
        <v>55.67</v>
      </c>
      <c r="E124" s="54"/>
      <c r="F124" s="54"/>
      <c r="G124" s="53"/>
      <c r="H124" s="83"/>
    </row>
    <row r="125" spans="1:8" ht="24" customHeight="1">
      <c r="A125" s="42">
        <v>7130354284</v>
      </c>
      <c r="B125" s="43" t="s">
        <v>393</v>
      </c>
      <c r="C125" s="44" t="s">
        <v>200</v>
      </c>
      <c r="D125" s="38">
        <v>62.99</v>
      </c>
      <c r="E125" s="54"/>
      <c r="F125" s="54"/>
      <c r="G125" s="53"/>
      <c r="H125" s="83"/>
    </row>
    <row r="126" spans="1:8" ht="24" customHeight="1">
      <c r="A126" s="42">
        <v>7130354285</v>
      </c>
      <c r="B126" s="43" t="s">
        <v>394</v>
      </c>
      <c r="C126" s="44" t="s">
        <v>200</v>
      </c>
      <c r="D126" s="38">
        <v>90.84</v>
      </c>
      <c r="E126" s="54"/>
      <c r="F126" s="54"/>
      <c r="G126" s="53"/>
      <c r="H126" s="83"/>
    </row>
    <row r="127" spans="1:8" ht="26.25" customHeight="1">
      <c r="A127" s="42">
        <v>7130354286</v>
      </c>
      <c r="B127" s="43" t="s">
        <v>395</v>
      </c>
      <c r="C127" s="44" t="s">
        <v>200</v>
      </c>
      <c r="D127" s="38">
        <v>106.96</v>
      </c>
      <c r="E127" s="43" t="s">
        <v>396</v>
      </c>
      <c r="F127" s="54"/>
      <c r="G127" s="53"/>
      <c r="H127" s="83"/>
    </row>
    <row r="128" spans="1:8" ht="24" customHeight="1">
      <c r="A128" s="42">
        <v>7130354287</v>
      </c>
      <c r="B128" s="43" t="s">
        <v>397</v>
      </c>
      <c r="C128" s="44" t="s">
        <v>200</v>
      </c>
      <c r="D128" s="38">
        <v>137.72999999999999</v>
      </c>
      <c r="E128" s="54"/>
      <c r="F128" s="54"/>
      <c r="G128" s="53"/>
      <c r="H128" s="83"/>
    </row>
    <row r="129" spans="1:8" ht="26.25" customHeight="1">
      <c r="A129" s="42">
        <v>7130354442</v>
      </c>
      <c r="B129" s="43" t="s">
        <v>398</v>
      </c>
      <c r="C129" s="38" t="s">
        <v>200</v>
      </c>
      <c r="D129" s="38">
        <v>877.14</v>
      </c>
      <c r="E129" s="43" t="s">
        <v>399</v>
      </c>
      <c r="F129" s="45"/>
      <c r="G129" s="53"/>
      <c r="H129" s="83"/>
    </row>
    <row r="130" spans="1:8" ht="28.5" customHeight="1">
      <c r="A130" s="42">
        <v>7130390003</v>
      </c>
      <c r="B130" s="43" t="s">
        <v>400</v>
      </c>
      <c r="C130" s="38" t="s">
        <v>200</v>
      </c>
      <c r="D130" s="38">
        <v>97.13</v>
      </c>
      <c r="E130" s="43" t="s">
        <v>2704</v>
      </c>
      <c r="F130" s="45"/>
      <c r="G130" s="53"/>
      <c r="H130" s="83"/>
    </row>
    <row r="131" spans="1:8" ht="27" customHeight="1">
      <c r="A131" s="42">
        <v>7130390004</v>
      </c>
      <c r="B131" s="43" t="s">
        <v>401</v>
      </c>
      <c r="C131" s="38" t="s">
        <v>200</v>
      </c>
      <c r="D131" s="38">
        <v>126.53</v>
      </c>
      <c r="E131" s="43" t="s">
        <v>2705</v>
      </c>
      <c r="F131" s="45"/>
      <c r="G131" s="53"/>
      <c r="H131" s="83"/>
    </row>
    <row r="132" spans="1:8" ht="27" customHeight="1">
      <c r="A132" s="42">
        <v>7130390005</v>
      </c>
      <c r="B132" s="43" t="s">
        <v>402</v>
      </c>
      <c r="C132" s="38" t="s">
        <v>200</v>
      </c>
      <c r="D132" s="38">
        <v>176.36</v>
      </c>
      <c r="E132" s="43" t="s">
        <v>403</v>
      </c>
      <c r="F132" s="45"/>
      <c r="G132" s="53"/>
      <c r="H132" s="83"/>
    </row>
    <row r="133" spans="1:8" ht="27.75" customHeight="1">
      <c r="A133" s="42">
        <v>7130390006</v>
      </c>
      <c r="B133" s="43" t="s">
        <v>404</v>
      </c>
      <c r="C133" s="44" t="s">
        <v>32</v>
      </c>
      <c r="D133" s="38">
        <v>158.94999999999999</v>
      </c>
      <c r="E133" s="43" t="s">
        <v>405</v>
      </c>
      <c r="F133" s="45"/>
      <c r="G133" s="53"/>
      <c r="H133" s="83"/>
    </row>
    <row r="134" spans="1:8" ht="24" customHeight="1">
      <c r="A134" s="42">
        <v>7130390007</v>
      </c>
      <c r="B134" s="43" t="s">
        <v>406</v>
      </c>
      <c r="C134" s="38" t="s">
        <v>200</v>
      </c>
      <c r="D134" s="38">
        <v>224.62</v>
      </c>
      <c r="E134" s="45" t="s">
        <v>407</v>
      </c>
      <c r="F134" s="45"/>
      <c r="G134" s="53"/>
      <c r="H134" s="83"/>
    </row>
    <row r="135" spans="1:8" ht="24" customHeight="1">
      <c r="A135" s="42">
        <v>7130390019</v>
      </c>
      <c r="B135" s="43" t="s">
        <v>408</v>
      </c>
      <c r="C135" s="44" t="s">
        <v>200</v>
      </c>
      <c r="D135" s="38">
        <v>38.39</v>
      </c>
      <c r="E135" s="45" t="s">
        <v>409</v>
      </c>
      <c r="F135" s="45"/>
      <c r="G135" s="53"/>
      <c r="H135" s="83"/>
    </row>
    <row r="136" spans="1:8" ht="24" customHeight="1">
      <c r="A136" s="42">
        <v>7130640040</v>
      </c>
      <c r="B136" s="67" t="s">
        <v>410</v>
      </c>
      <c r="C136" s="37" t="s">
        <v>411</v>
      </c>
      <c r="D136" s="38">
        <v>41658.1</v>
      </c>
      <c r="E136" s="67" t="s">
        <v>410</v>
      </c>
      <c r="F136" s="45"/>
      <c r="G136" s="56"/>
      <c r="H136" s="83"/>
    </row>
    <row r="137" spans="1:8" ht="24" customHeight="1">
      <c r="A137" s="35">
        <v>7130600023</v>
      </c>
      <c r="B137" s="36" t="s">
        <v>412</v>
      </c>
      <c r="C137" s="37" t="s">
        <v>411</v>
      </c>
      <c r="D137" s="38">
        <v>49126.34</v>
      </c>
      <c r="E137" s="45" t="s">
        <v>413</v>
      </c>
      <c r="F137" s="45"/>
      <c r="G137" s="53"/>
      <c r="H137" s="83"/>
    </row>
    <row r="138" spans="1:8" ht="24" customHeight="1">
      <c r="A138" s="35">
        <v>7130600032</v>
      </c>
      <c r="B138" s="36" t="s">
        <v>414</v>
      </c>
      <c r="C138" s="37" t="s">
        <v>411</v>
      </c>
      <c r="D138" s="38">
        <v>49126.34</v>
      </c>
      <c r="E138" s="45" t="s">
        <v>415</v>
      </c>
      <c r="F138" s="45"/>
      <c r="G138" s="53"/>
      <c r="H138" s="83"/>
    </row>
    <row r="139" spans="1:8" ht="24" customHeight="1">
      <c r="A139" s="35">
        <v>7130600051</v>
      </c>
      <c r="B139" s="36" t="s">
        <v>416</v>
      </c>
      <c r="C139" s="37" t="s">
        <v>411</v>
      </c>
      <c r="D139" s="38">
        <v>49126.34</v>
      </c>
      <c r="E139" s="45" t="s">
        <v>417</v>
      </c>
      <c r="F139" s="45"/>
      <c r="G139" s="53"/>
      <c r="H139" s="83"/>
    </row>
    <row r="140" spans="1:8" ht="24" customHeight="1">
      <c r="A140" s="35">
        <v>7130600166</v>
      </c>
      <c r="B140" s="36" t="s">
        <v>418</v>
      </c>
      <c r="C140" s="37" t="s">
        <v>411</v>
      </c>
      <c r="D140" s="38">
        <v>49126.34</v>
      </c>
      <c r="E140" s="45" t="s">
        <v>419</v>
      </c>
      <c r="F140" s="45"/>
      <c r="G140" s="53"/>
      <c r="H140" s="83"/>
    </row>
    <row r="141" spans="1:8" ht="24" customHeight="1">
      <c r="A141" s="35">
        <v>7130600173</v>
      </c>
      <c r="B141" s="36" t="s">
        <v>420</v>
      </c>
      <c r="C141" s="37" t="s">
        <v>411</v>
      </c>
      <c r="D141" s="38">
        <v>52251.06</v>
      </c>
      <c r="E141" s="45" t="s">
        <v>421</v>
      </c>
      <c r="F141" s="45"/>
      <c r="G141" s="53"/>
      <c r="H141" s="83"/>
    </row>
    <row r="142" spans="1:8" ht="24" customHeight="1">
      <c r="A142" s="35">
        <v>7130600230</v>
      </c>
      <c r="B142" s="36" t="s">
        <v>422</v>
      </c>
      <c r="C142" s="37" t="s">
        <v>411</v>
      </c>
      <c r="D142" s="38">
        <v>49126.34</v>
      </c>
      <c r="E142" s="45" t="s">
        <v>423</v>
      </c>
      <c r="F142" s="45"/>
      <c r="G142" s="53"/>
      <c r="H142" s="83"/>
    </row>
    <row r="143" spans="1:8" ht="24" customHeight="1">
      <c r="A143" s="35">
        <v>7130600495</v>
      </c>
      <c r="B143" s="36" t="s">
        <v>424</v>
      </c>
      <c r="C143" s="37" t="s">
        <v>411</v>
      </c>
      <c r="D143" s="38">
        <v>52251.06</v>
      </c>
      <c r="E143" s="45" t="s">
        <v>425</v>
      </c>
      <c r="F143" s="45"/>
      <c r="G143" s="53"/>
      <c r="H143" s="83"/>
    </row>
    <row r="144" spans="1:8" customFormat="1" ht="24" customHeight="1">
      <c r="A144" s="1814">
        <v>7130600635</v>
      </c>
      <c r="B144" s="1815" t="s">
        <v>426</v>
      </c>
      <c r="C144" s="1820" t="s">
        <v>411</v>
      </c>
      <c r="D144" s="38"/>
      <c r="E144" s="1811" t="s">
        <v>427</v>
      </c>
      <c r="F144" s="1811"/>
      <c r="G144" s="48" t="s">
        <v>243</v>
      </c>
      <c r="H144" s="1812"/>
    </row>
    <row r="145" spans="1:54" ht="24" customHeight="1">
      <c r="A145" s="35">
        <v>7130600675</v>
      </c>
      <c r="B145" s="36" t="s">
        <v>428</v>
      </c>
      <c r="C145" s="37" t="s">
        <v>411</v>
      </c>
      <c r="D145" s="38">
        <v>61168.800000000003</v>
      </c>
      <c r="E145" s="45" t="s">
        <v>429</v>
      </c>
      <c r="F145" s="46"/>
      <c r="G145" s="49"/>
      <c r="H145" s="83"/>
    </row>
    <row r="146" spans="1:54" ht="24" customHeight="1">
      <c r="A146" s="35">
        <v>7130601070</v>
      </c>
      <c r="B146" s="68" t="s">
        <v>430</v>
      </c>
      <c r="C146" s="37" t="s">
        <v>411</v>
      </c>
      <c r="D146" s="38">
        <v>75856.179999999993</v>
      </c>
      <c r="E146" s="43" t="s">
        <v>431</v>
      </c>
      <c r="F146" s="45"/>
      <c r="G146" s="53"/>
      <c r="H146" s="83"/>
    </row>
    <row r="147" spans="1:54" ht="24" customHeight="1">
      <c r="A147" s="35">
        <v>7130601072</v>
      </c>
      <c r="B147" s="68" t="s">
        <v>432</v>
      </c>
      <c r="C147" s="37" t="s">
        <v>411</v>
      </c>
      <c r="D147" s="38">
        <v>75856.179999999993</v>
      </c>
      <c r="E147" s="45" t="s">
        <v>433</v>
      </c>
      <c r="F147" s="45"/>
      <c r="G147" s="53"/>
      <c r="H147" s="83"/>
    </row>
    <row r="148" spans="1:54" s="25" customFormat="1" ht="34.5" customHeight="1">
      <c r="A148" s="35">
        <v>7130601958</v>
      </c>
      <c r="B148" s="36" t="s">
        <v>1755</v>
      </c>
      <c r="C148" s="37" t="s">
        <v>411</v>
      </c>
      <c r="D148" s="38">
        <v>57234.720000000001</v>
      </c>
      <c r="E148" s="43" t="s">
        <v>434</v>
      </c>
      <c r="F148" s="46"/>
      <c r="G148" s="46"/>
      <c r="H148" s="83"/>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row>
    <row r="149" spans="1:54" s="25" customFormat="1" ht="30" customHeight="1">
      <c r="A149" s="35">
        <v>7130601965</v>
      </c>
      <c r="B149" s="36" t="s">
        <v>1756</v>
      </c>
      <c r="C149" s="37" t="s">
        <v>411</v>
      </c>
      <c r="D149" s="38">
        <v>56821.72</v>
      </c>
      <c r="E149" s="43" t="s">
        <v>435</v>
      </c>
      <c r="F149" s="46"/>
      <c r="G149" s="46"/>
      <c r="H149" s="83"/>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row>
    <row r="150" spans="1:54" s="25" customFormat="1" ht="30" customHeight="1">
      <c r="A150" s="1821">
        <v>7130600012</v>
      </c>
      <c r="B150" s="67" t="s">
        <v>436</v>
      </c>
      <c r="C150" s="69" t="s">
        <v>411</v>
      </c>
      <c r="D150" s="38">
        <v>69845.38</v>
      </c>
      <c r="E150" s="43"/>
      <c r="F150" s="46"/>
      <c r="G150" s="56"/>
      <c r="H150" s="83"/>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row>
    <row r="151" spans="1:54" s="25" customFormat="1" ht="33.75" customHeight="1">
      <c r="A151" s="95">
        <v>7130600011</v>
      </c>
      <c r="B151" s="67" t="s">
        <v>437</v>
      </c>
      <c r="C151" s="70" t="s">
        <v>411</v>
      </c>
      <c r="D151" s="38">
        <v>69609.38</v>
      </c>
      <c r="E151" s="43"/>
      <c r="F151" s="46"/>
      <c r="G151" s="56"/>
      <c r="H151" s="83"/>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row>
    <row r="152" spans="1:54" ht="24" customHeight="1">
      <c r="A152" s="35">
        <v>7130610206</v>
      </c>
      <c r="B152" s="36" t="s">
        <v>438</v>
      </c>
      <c r="C152" s="37" t="s">
        <v>411</v>
      </c>
      <c r="D152" s="38">
        <v>86441</v>
      </c>
      <c r="E152" s="45" t="s">
        <v>439</v>
      </c>
      <c r="F152" s="45"/>
      <c r="G152" s="53"/>
      <c r="H152" s="83"/>
    </row>
    <row r="153" spans="1:54" s="25" customFormat="1" ht="24" customHeight="1">
      <c r="A153" s="35">
        <v>7130810243</v>
      </c>
      <c r="B153" s="36" t="s">
        <v>1731</v>
      </c>
      <c r="C153" s="37" t="s">
        <v>12</v>
      </c>
      <c r="D153" s="38">
        <v>4179.74</v>
      </c>
      <c r="E153" s="45"/>
      <c r="F153" s="45"/>
      <c r="G153" s="45"/>
      <c r="H153" s="83"/>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row>
    <row r="154" spans="1:54" s="25" customFormat="1" ht="24" customHeight="1">
      <c r="A154" s="35">
        <v>7130620013</v>
      </c>
      <c r="B154" s="36" t="s">
        <v>1728</v>
      </c>
      <c r="C154" s="37" t="s">
        <v>12</v>
      </c>
      <c r="D154" s="38">
        <v>156.63999999999999</v>
      </c>
      <c r="E154" s="43" t="s">
        <v>440</v>
      </c>
      <c r="F154" s="45"/>
      <c r="G154" s="53"/>
      <c r="H154" s="83"/>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row>
    <row r="155" spans="1:54" ht="24" customHeight="1">
      <c r="A155" s="35">
        <v>7130620049</v>
      </c>
      <c r="B155" s="36" t="s">
        <v>441</v>
      </c>
      <c r="C155" s="37" t="s">
        <v>25</v>
      </c>
      <c r="D155" s="38">
        <v>87.55</v>
      </c>
      <c r="E155" s="45"/>
      <c r="F155" s="45"/>
      <c r="G155" s="53"/>
      <c r="H155" s="83"/>
    </row>
    <row r="156" spans="1:54" ht="24" customHeight="1">
      <c r="A156" s="35">
        <v>7130620133</v>
      </c>
      <c r="B156" s="36" t="s">
        <v>66</v>
      </c>
      <c r="C156" s="37" t="s">
        <v>25</v>
      </c>
      <c r="D156" s="38">
        <v>121.12</v>
      </c>
      <c r="E156" s="45" t="s">
        <v>442</v>
      </c>
      <c r="F156" s="45"/>
      <c r="G156" s="53"/>
      <c r="H156" s="83"/>
    </row>
    <row r="157" spans="1:54" ht="24" customHeight="1">
      <c r="A157" s="35">
        <v>7130620140</v>
      </c>
      <c r="B157" s="36" t="s">
        <v>89</v>
      </c>
      <c r="C157" s="37" t="s">
        <v>25</v>
      </c>
      <c r="D157" s="38">
        <v>121.12</v>
      </c>
      <c r="E157" s="45" t="s">
        <v>443</v>
      </c>
      <c r="F157" s="45"/>
      <c r="G157" s="53"/>
      <c r="H157" s="83"/>
    </row>
    <row r="158" spans="1:54" ht="24" customHeight="1">
      <c r="A158" s="35">
        <v>7130620573</v>
      </c>
      <c r="B158" s="36" t="s">
        <v>444</v>
      </c>
      <c r="C158" s="37" t="s">
        <v>25</v>
      </c>
      <c r="D158" s="38">
        <v>87.55</v>
      </c>
      <c r="E158" s="45" t="s">
        <v>445</v>
      </c>
      <c r="F158" s="45"/>
      <c r="G158" s="53"/>
      <c r="H158" s="83"/>
    </row>
    <row r="159" spans="1:54" ht="24" customHeight="1">
      <c r="A159" s="35">
        <v>7130620575</v>
      </c>
      <c r="B159" s="36" t="s">
        <v>446</v>
      </c>
      <c r="C159" s="37" t="s">
        <v>25</v>
      </c>
      <c r="D159" s="38">
        <v>89.02</v>
      </c>
      <c r="E159" s="43" t="s">
        <v>447</v>
      </c>
      <c r="F159" s="45"/>
      <c r="G159" s="53"/>
      <c r="H159" s="83"/>
    </row>
    <row r="160" spans="1:54" ht="24" customHeight="1">
      <c r="A160" s="35">
        <v>7130620577</v>
      </c>
      <c r="B160" s="36" t="s">
        <v>448</v>
      </c>
      <c r="C160" s="37" t="s">
        <v>25</v>
      </c>
      <c r="D160" s="38">
        <v>89.02</v>
      </c>
      <c r="E160" s="43" t="s">
        <v>449</v>
      </c>
      <c r="F160" s="45"/>
      <c r="G160" s="53"/>
      <c r="H160" s="83"/>
    </row>
    <row r="161" spans="1:54" ht="24" customHeight="1">
      <c r="A161" s="35">
        <v>7130620609</v>
      </c>
      <c r="B161" s="36" t="s">
        <v>66</v>
      </c>
      <c r="C161" s="37" t="s">
        <v>25</v>
      </c>
      <c r="D161" s="38">
        <v>87.55</v>
      </c>
      <c r="E161" s="43" t="s">
        <v>450</v>
      </c>
      <c r="F161" s="45"/>
      <c r="G161" s="53"/>
      <c r="H161" s="83"/>
    </row>
    <row r="162" spans="1:54" ht="24" customHeight="1">
      <c r="A162" s="35">
        <v>7130620614</v>
      </c>
      <c r="B162" s="36" t="s">
        <v>89</v>
      </c>
      <c r="C162" s="37" t="s">
        <v>25</v>
      </c>
      <c r="D162" s="38">
        <v>86.09</v>
      </c>
      <c r="E162" s="43" t="s">
        <v>451</v>
      </c>
      <c r="F162" s="45"/>
      <c r="G162" s="53"/>
      <c r="H162" s="83"/>
    </row>
    <row r="163" spans="1:54" ht="24" customHeight="1">
      <c r="A163" s="35">
        <v>7130620619</v>
      </c>
      <c r="B163" s="36" t="s">
        <v>35</v>
      </c>
      <c r="C163" s="37" t="s">
        <v>25</v>
      </c>
      <c r="D163" s="38">
        <v>86.09</v>
      </c>
      <c r="E163" s="43" t="s">
        <v>452</v>
      </c>
      <c r="F163" s="45"/>
      <c r="G163" s="53"/>
      <c r="H163" s="83"/>
    </row>
    <row r="164" spans="1:54" ht="24" customHeight="1">
      <c r="A164" s="35">
        <v>7130620621</v>
      </c>
      <c r="B164" s="36" t="s">
        <v>453</v>
      </c>
      <c r="C164" s="37" t="s">
        <v>25</v>
      </c>
      <c r="D164" s="38">
        <v>84.63</v>
      </c>
      <c r="E164" s="43" t="s">
        <v>454</v>
      </c>
      <c r="F164" s="45"/>
      <c r="G164" s="53"/>
      <c r="H164" s="83"/>
    </row>
    <row r="165" spans="1:54" ht="24" customHeight="1">
      <c r="A165" s="35">
        <v>7130620625</v>
      </c>
      <c r="B165" s="36" t="s">
        <v>90</v>
      </c>
      <c r="C165" s="37" t="s">
        <v>25</v>
      </c>
      <c r="D165" s="38">
        <v>84.63</v>
      </c>
      <c r="E165" s="43" t="s">
        <v>455</v>
      </c>
      <c r="F165" s="45"/>
      <c r="G165" s="53"/>
      <c r="H165" s="83"/>
    </row>
    <row r="166" spans="1:54" ht="24" customHeight="1">
      <c r="A166" s="35">
        <v>7130620627</v>
      </c>
      <c r="B166" s="36" t="s">
        <v>36</v>
      </c>
      <c r="C166" s="37" t="s">
        <v>25</v>
      </c>
      <c r="D166" s="38">
        <v>84.63</v>
      </c>
      <c r="E166" s="43" t="s">
        <v>456</v>
      </c>
      <c r="F166" s="45"/>
      <c r="G166" s="53"/>
      <c r="H166" s="83"/>
    </row>
    <row r="167" spans="1:54" ht="24" customHeight="1">
      <c r="A167" s="35">
        <v>7130620631</v>
      </c>
      <c r="B167" s="36" t="s">
        <v>67</v>
      </c>
      <c r="C167" s="37" t="s">
        <v>25</v>
      </c>
      <c r="D167" s="38">
        <v>84.63</v>
      </c>
      <c r="E167" s="43" t="s">
        <v>457</v>
      </c>
      <c r="F167" s="45"/>
      <c r="G167" s="53"/>
      <c r="H167" s="83"/>
    </row>
    <row r="168" spans="1:54" ht="24" customHeight="1">
      <c r="A168" s="35">
        <v>7130620636</v>
      </c>
      <c r="B168" s="36" t="s">
        <v>458</v>
      </c>
      <c r="C168" s="37" t="s">
        <v>25</v>
      </c>
      <c r="D168" s="38">
        <v>84.63</v>
      </c>
      <c r="E168" s="43" t="s">
        <v>459</v>
      </c>
      <c r="F168" s="45"/>
      <c r="G168" s="53"/>
      <c r="H168" s="83"/>
    </row>
    <row r="169" spans="1:54" ht="24" customHeight="1">
      <c r="A169" s="35">
        <v>7130620637</v>
      </c>
      <c r="B169" s="36" t="s">
        <v>460</v>
      </c>
      <c r="C169" s="37" t="s">
        <v>25</v>
      </c>
      <c r="D169" s="38">
        <v>84.63</v>
      </c>
      <c r="E169" s="43" t="s">
        <v>461</v>
      </c>
      <c r="F169" s="45"/>
      <c r="G169" s="53"/>
      <c r="H169" s="83"/>
    </row>
    <row r="170" spans="1:54" ht="24" customHeight="1">
      <c r="A170" s="35">
        <v>7130620713</v>
      </c>
      <c r="B170" s="36" t="s">
        <v>462</v>
      </c>
      <c r="C170" s="37" t="s">
        <v>25</v>
      </c>
      <c r="D170" s="38">
        <v>84.63</v>
      </c>
      <c r="E170" s="43" t="s">
        <v>463</v>
      </c>
      <c r="F170" s="45"/>
      <c r="G170" s="53"/>
      <c r="H170" s="83"/>
    </row>
    <row r="171" spans="1:54" ht="24" customHeight="1">
      <c r="A171" s="35">
        <v>7130620716</v>
      </c>
      <c r="B171" s="36" t="s">
        <v>464</v>
      </c>
      <c r="C171" s="37" t="s">
        <v>25</v>
      </c>
      <c r="D171" s="38">
        <v>84.63</v>
      </c>
      <c r="E171" s="43" t="s">
        <v>465</v>
      </c>
      <c r="F171" s="45"/>
      <c r="G171" s="53"/>
      <c r="H171" s="83"/>
    </row>
    <row r="172" spans="1:54" ht="24" customHeight="1">
      <c r="A172" s="35">
        <v>7130620719</v>
      </c>
      <c r="B172" s="36" t="s">
        <v>466</v>
      </c>
      <c r="C172" s="37" t="s">
        <v>25</v>
      </c>
      <c r="D172" s="38">
        <v>84.63</v>
      </c>
      <c r="E172" s="43" t="s">
        <v>467</v>
      </c>
      <c r="F172" s="45"/>
      <c r="G172" s="53"/>
      <c r="H172" s="83"/>
    </row>
    <row r="173" spans="1:54" ht="24" customHeight="1">
      <c r="A173" s="35">
        <v>7130620829</v>
      </c>
      <c r="B173" s="36" t="s">
        <v>468</v>
      </c>
      <c r="C173" s="37" t="s">
        <v>25</v>
      </c>
      <c r="D173" s="38">
        <v>84.63</v>
      </c>
      <c r="E173" s="43" t="s">
        <v>469</v>
      </c>
      <c r="F173" s="45"/>
      <c r="G173" s="53"/>
      <c r="H173" s="83"/>
    </row>
    <row r="174" spans="1:54" s="25" customFormat="1" ht="24" customHeight="1">
      <c r="A174" s="35">
        <v>7130621892</v>
      </c>
      <c r="B174" s="36" t="s">
        <v>1732</v>
      </c>
      <c r="C174" s="37" t="s">
        <v>12</v>
      </c>
      <c r="D174" s="38">
        <v>524.37</v>
      </c>
      <c r="E174" s="45" t="s">
        <v>470</v>
      </c>
      <c r="F174" s="45"/>
      <c r="G174" s="53"/>
      <c r="H174" s="83"/>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row>
    <row r="175" spans="1:54" ht="24" customHeight="1">
      <c r="A175" s="42">
        <v>7130622922</v>
      </c>
      <c r="B175" s="43" t="s">
        <v>471</v>
      </c>
      <c r="C175" s="37" t="s">
        <v>25</v>
      </c>
      <c r="D175" s="38">
        <v>158.44</v>
      </c>
      <c r="E175" s="45" t="s">
        <v>472</v>
      </c>
      <c r="F175" s="45"/>
      <c r="G175" s="53"/>
      <c r="H175" s="83"/>
    </row>
    <row r="176" spans="1:54" ht="24" customHeight="1">
      <c r="A176" s="42">
        <v>7130640027</v>
      </c>
      <c r="B176" s="71" t="s">
        <v>473</v>
      </c>
      <c r="C176" s="72" t="s">
        <v>474</v>
      </c>
      <c r="D176" s="38">
        <v>1146.99</v>
      </c>
      <c r="E176" s="43" t="s">
        <v>475</v>
      </c>
      <c r="F176" s="45"/>
      <c r="G176" s="53"/>
      <c r="H176" s="83"/>
    </row>
    <row r="177" spans="1:11" ht="24" customHeight="1">
      <c r="A177" s="42">
        <v>7130640028</v>
      </c>
      <c r="B177" s="73" t="s">
        <v>476</v>
      </c>
      <c r="C177" s="72" t="s">
        <v>200</v>
      </c>
      <c r="D177" s="38">
        <v>993.8</v>
      </c>
      <c r="E177" s="45" t="s">
        <v>477</v>
      </c>
      <c r="F177" s="45"/>
      <c r="G177" s="53"/>
      <c r="H177" s="83"/>
    </row>
    <row r="178" spans="1:11" ht="28.5" customHeight="1">
      <c r="A178" s="35">
        <v>7130640029</v>
      </c>
      <c r="B178" s="73" t="s">
        <v>478</v>
      </c>
      <c r="C178" s="72" t="s">
        <v>63</v>
      </c>
      <c r="D178" s="38">
        <v>4038.12</v>
      </c>
      <c r="E178" s="43" t="s">
        <v>479</v>
      </c>
      <c r="F178" s="45"/>
      <c r="G178" s="53"/>
      <c r="H178" s="83"/>
    </row>
    <row r="179" spans="1:11" ht="27" customHeight="1">
      <c r="A179" s="35">
        <v>7130640030</v>
      </c>
      <c r="B179" s="74" t="s">
        <v>480</v>
      </c>
      <c r="C179" s="75" t="s">
        <v>63</v>
      </c>
      <c r="D179" s="38">
        <v>4038.55</v>
      </c>
      <c r="E179" s="43"/>
      <c r="F179" s="45"/>
      <c r="G179" s="66"/>
      <c r="H179" s="83"/>
    </row>
    <row r="180" spans="1:11" ht="27" customHeight="1">
      <c r="A180" s="35">
        <v>7130300496</v>
      </c>
      <c r="B180" s="74" t="s">
        <v>1302</v>
      </c>
      <c r="C180" s="75" t="s">
        <v>474</v>
      </c>
      <c r="D180" s="38">
        <v>1769.0000000000002</v>
      </c>
      <c r="E180" s="43"/>
      <c r="F180" s="45"/>
      <c r="G180" s="66" t="s">
        <v>2703</v>
      </c>
      <c r="H180" s="83"/>
    </row>
    <row r="181" spans="1:11" ht="27.75" customHeight="1">
      <c r="A181" s="42">
        <v>7130640031</v>
      </c>
      <c r="B181" s="36" t="s">
        <v>481</v>
      </c>
      <c r="C181" s="76" t="s">
        <v>474</v>
      </c>
      <c r="D181" s="38">
        <v>2459</v>
      </c>
      <c r="E181" s="45"/>
      <c r="F181" s="45"/>
      <c r="G181" s="109" t="s">
        <v>2703</v>
      </c>
      <c r="H181" s="83"/>
    </row>
    <row r="182" spans="1:11" ht="28.5" customHeight="1">
      <c r="A182" s="42">
        <v>7130640036</v>
      </c>
      <c r="B182" s="36" t="s">
        <v>482</v>
      </c>
      <c r="C182" s="77" t="s">
        <v>474</v>
      </c>
      <c r="D182" s="38">
        <v>4874</v>
      </c>
      <c r="E182" s="43" t="s">
        <v>483</v>
      </c>
      <c r="F182" s="45"/>
      <c r="G182" s="109" t="s">
        <v>2703</v>
      </c>
      <c r="H182" s="83"/>
    </row>
    <row r="183" spans="1:11" ht="24" customHeight="1">
      <c r="A183" s="42">
        <v>7130640037</v>
      </c>
      <c r="B183" s="67" t="s">
        <v>484</v>
      </c>
      <c r="C183" s="58" t="s">
        <v>485</v>
      </c>
      <c r="D183" s="38">
        <v>1507.37</v>
      </c>
      <c r="E183" s="43"/>
      <c r="F183" s="45"/>
      <c r="G183" s="66"/>
      <c r="H183" s="83"/>
    </row>
    <row r="184" spans="1:11" ht="24" customHeight="1">
      <c r="A184" s="42">
        <v>7130640038</v>
      </c>
      <c r="B184" s="43" t="s">
        <v>484</v>
      </c>
      <c r="C184" s="37" t="s">
        <v>486</v>
      </c>
      <c r="D184" s="38">
        <v>1177.18</v>
      </c>
      <c r="E184" s="43" t="s">
        <v>487</v>
      </c>
      <c r="F184" s="45"/>
      <c r="G184" s="43"/>
      <c r="H184" s="83"/>
    </row>
    <row r="185" spans="1:11" ht="24" customHeight="1">
      <c r="A185" s="42">
        <v>7130640171</v>
      </c>
      <c r="B185" s="43" t="s">
        <v>488</v>
      </c>
      <c r="C185" s="37" t="s">
        <v>32</v>
      </c>
      <c r="D185" s="38">
        <v>110.71</v>
      </c>
      <c r="E185" s="43"/>
      <c r="F185" s="45"/>
      <c r="G185" s="66"/>
      <c r="H185" s="83"/>
    </row>
    <row r="186" spans="1:11" ht="24" customHeight="1">
      <c r="A186" s="42">
        <v>7130641396</v>
      </c>
      <c r="B186" s="43" t="s">
        <v>489</v>
      </c>
      <c r="C186" s="44" t="s">
        <v>490</v>
      </c>
      <c r="D186" s="38">
        <v>228.74</v>
      </c>
      <c r="E186" s="45" t="s">
        <v>491</v>
      </c>
      <c r="F186" s="45"/>
      <c r="G186" s="53"/>
      <c r="H186" s="83"/>
    </row>
    <row r="187" spans="1:11" ht="26.25" customHeight="1">
      <c r="A187" s="42">
        <v>7130642039</v>
      </c>
      <c r="B187" s="36" t="s">
        <v>492</v>
      </c>
      <c r="C187" s="37" t="s">
        <v>12</v>
      </c>
      <c r="D187" s="38">
        <v>902.45</v>
      </c>
      <c r="E187" s="45" t="s">
        <v>493</v>
      </c>
      <c r="F187" s="45"/>
      <c r="G187" s="53"/>
      <c r="H187" s="83"/>
    </row>
    <row r="188" spans="1:11" ht="24" customHeight="1">
      <c r="A188" s="42">
        <v>7130642041</v>
      </c>
      <c r="B188" s="36" t="s">
        <v>494</v>
      </c>
      <c r="C188" s="37" t="s">
        <v>12</v>
      </c>
      <c r="D188" s="38">
        <v>4586.8</v>
      </c>
      <c r="E188" s="43" t="s">
        <v>495</v>
      </c>
      <c r="F188" s="45"/>
      <c r="G188" s="53"/>
      <c r="H188" s="83"/>
    </row>
    <row r="189" spans="1:11" customFormat="1" ht="63" customHeight="1">
      <c r="A189" s="42">
        <v>7130650001</v>
      </c>
      <c r="B189" s="51" t="s">
        <v>496</v>
      </c>
      <c r="C189" s="37" t="s">
        <v>474</v>
      </c>
      <c r="D189" s="38" t="s">
        <v>2706</v>
      </c>
      <c r="E189" s="43"/>
      <c r="F189" s="78" t="s">
        <v>1342</v>
      </c>
      <c r="G189" s="79" t="s">
        <v>2707</v>
      </c>
      <c r="H189" s="1812"/>
      <c r="K189" s="1812"/>
    </row>
    <row r="190" spans="1:11" ht="82.5" customHeight="1">
      <c r="A190" s="80"/>
      <c r="B190" s="51" t="s">
        <v>1329</v>
      </c>
      <c r="C190" s="81" t="s">
        <v>155</v>
      </c>
      <c r="D190" s="38">
        <v>2494</v>
      </c>
      <c r="E190" s="54"/>
      <c r="F190" s="39"/>
      <c r="G190" s="82" t="s">
        <v>737</v>
      </c>
      <c r="H190" s="83"/>
      <c r="K190" s="83"/>
    </row>
    <row r="191" spans="1:11" ht="74.25" customHeight="1">
      <c r="A191" s="80"/>
      <c r="B191" s="51" t="s">
        <v>1330</v>
      </c>
      <c r="C191" s="81" t="s">
        <v>155</v>
      </c>
      <c r="D191" s="38">
        <v>2860</v>
      </c>
      <c r="E191" s="54"/>
      <c r="F191" s="39"/>
      <c r="G191" s="82" t="s">
        <v>2708</v>
      </c>
      <c r="H191" s="83"/>
      <c r="K191" s="83"/>
    </row>
    <row r="192" spans="1:11" ht="24" customHeight="1">
      <c r="A192" s="42">
        <v>7130670027</v>
      </c>
      <c r="B192" s="43" t="s">
        <v>497</v>
      </c>
      <c r="C192" s="44" t="s">
        <v>200</v>
      </c>
      <c r="D192" s="38">
        <v>149.25</v>
      </c>
      <c r="E192" s="54"/>
      <c r="F192" s="54"/>
      <c r="G192" s="53"/>
      <c r="H192" s="83"/>
    </row>
    <row r="193" spans="1:54" ht="29.25" customHeight="1">
      <c r="A193" s="42">
        <v>7130797532</v>
      </c>
      <c r="B193" s="43" t="s">
        <v>498</v>
      </c>
      <c r="C193" s="44" t="s">
        <v>200</v>
      </c>
      <c r="D193" s="38">
        <v>784.09</v>
      </c>
      <c r="E193" s="43" t="s">
        <v>499</v>
      </c>
      <c r="F193" s="45"/>
      <c r="G193" s="53"/>
      <c r="H193" s="83"/>
    </row>
    <row r="194" spans="1:54" ht="27.75" customHeight="1">
      <c r="A194" s="42">
        <v>7130797533</v>
      </c>
      <c r="B194" s="43" t="s">
        <v>500</v>
      </c>
      <c r="C194" s="44" t="s">
        <v>200</v>
      </c>
      <c r="D194" s="38">
        <v>569.12</v>
      </c>
      <c r="E194" s="45" t="s">
        <v>501</v>
      </c>
      <c r="F194" s="45"/>
      <c r="G194" s="53"/>
      <c r="H194" s="83"/>
    </row>
    <row r="195" spans="1:54" ht="24" customHeight="1">
      <c r="A195" s="35">
        <v>7130800012</v>
      </c>
      <c r="B195" s="36" t="s">
        <v>502</v>
      </c>
      <c r="C195" s="37" t="s">
        <v>32</v>
      </c>
      <c r="D195" s="38">
        <v>2371.1800000000044</v>
      </c>
      <c r="E195" s="45" t="s">
        <v>503</v>
      </c>
      <c r="F195" s="45"/>
      <c r="G195" s="39" t="s">
        <v>2703</v>
      </c>
      <c r="H195" s="83"/>
    </row>
    <row r="196" spans="1:54" customFormat="1" ht="24" customHeight="1">
      <c r="A196" s="1822">
        <v>7130800014</v>
      </c>
      <c r="B196" s="1817" t="s">
        <v>504</v>
      </c>
      <c r="C196" s="1816" t="s">
        <v>32</v>
      </c>
      <c r="D196" s="38"/>
      <c r="E196" s="1811"/>
      <c r="F196" s="1811"/>
      <c r="G196" s="59" t="s">
        <v>243</v>
      </c>
      <c r="H196" s="1812"/>
    </row>
    <row r="197" spans="1:54" ht="24" customHeight="1">
      <c r="A197" s="35">
        <v>7130800033</v>
      </c>
      <c r="B197" s="36" t="s">
        <v>505</v>
      </c>
      <c r="C197" s="37" t="s">
        <v>32</v>
      </c>
      <c r="D197" s="38">
        <v>4613.6900000000005</v>
      </c>
      <c r="E197" s="45" t="s">
        <v>506</v>
      </c>
      <c r="F197" s="45"/>
      <c r="G197" s="39" t="s">
        <v>2703</v>
      </c>
      <c r="H197" s="83"/>
    </row>
    <row r="198" spans="1:54" customFormat="1" ht="24" customHeight="1">
      <c r="A198" s="1822">
        <v>7130800068</v>
      </c>
      <c r="B198" s="1817" t="s">
        <v>507</v>
      </c>
      <c r="C198" s="1816" t="s">
        <v>32</v>
      </c>
      <c r="D198" s="38"/>
      <c r="E198" s="1817" t="s">
        <v>508</v>
      </c>
      <c r="F198" s="1811"/>
      <c r="G198" s="59" t="s">
        <v>243</v>
      </c>
      <c r="H198" s="1812"/>
    </row>
    <row r="199" spans="1:54" customFormat="1" ht="24" customHeight="1">
      <c r="A199" s="1814">
        <v>7130800672</v>
      </c>
      <c r="B199" s="1815" t="s">
        <v>509</v>
      </c>
      <c r="C199" s="1820" t="s">
        <v>32</v>
      </c>
      <c r="D199" s="38"/>
      <c r="E199" s="1817" t="s">
        <v>510</v>
      </c>
      <c r="F199" s="1811"/>
      <c r="G199" s="59" t="s">
        <v>243</v>
      </c>
      <c r="H199" s="1812"/>
      <c r="K199" s="1812"/>
    </row>
    <row r="200" spans="1:54" s="25" customFormat="1" ht="24" customHeight="1">
      <c r="A200" s="35">
        <v>7130810005</v>
      </c>
      <c r="B200" s="36" t="s">
        <v>2709</v>
      </c>
      <c r="C200" s="37" t="s">
        <v>12</v>
      </c>
      <c r="D200" s="38">
        <v>110.19</v>
      </c>
      <c r="E200" s="45" t="s">
        <v>511</v>
      </c>
      <c r="F200" s="45"/>
      <c r="G200" s="53"/>
      <c r="H200" s="83"/>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row>
    <row r="201" spans="1:54" s="25" customFormat="1" ht="24" customHeight="1">
      <c r="A201" s="35">
        <v>7130810006</v>
      </c>
      <c r="B201" s="36" t="s">
        <v>2710</v>
      </c>
      <c r="C201" s="37" t="s">
        <v>39</v>
      </c>
      <c r="D201" s="38">
        <v>8079.4</v>
      </c>
      <c r="E201" s="43" t="s">
        <v>512</v>
      </c>
      <c r="F201" s="45"/>
      <c r="G201" s="53"/>
      <c r="H201" s="83"/>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row>
    <row r="202" spans="1:54" s="25" customFormat="1" ht="24" customHeight="1">
      <c r="A202" s="35">
        <v>7130810208</v>
      </c>
      <c r="B202" s="36" t="s">
        <v>1697</v>
      </c>
      <c r="C202" s="37" t="s">
        <v>39</v>
      </c>
      <c r="D202" s="38">
        <v>10130.1</v>
      </c>
      <c r="E202" s="43"/>
      <c r="F202" s="45"/>
      <c r="G202" s="45"/>
      <c r="H202" s="83"/>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row>
    <row r="203" spans="1:54" s="25" customFormat="1" ht="24" customHeight="1">
      <c r="A203" s="35">
        <v>7130870005</v>
      </c>
      <c r="B203" s="36" t="s">
        <v>513</v>
      </c>
      <c r="C203" s="37" t="s">
        <v>15</v>
      </c>
      <c r="D203" s="38">
        <v>179.23</v>
      </c>
      <c r="E203" s="45" t="s">
        <v>514</v>
      </c>
      <c r="F203" s="45"/>
      <c r="G203" s="53"/>
      <c r="H203" s="83"/>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row>
    <row r="204" spans="1:54" s="25" customFormat="1" ht="24" customHeight="1">
      <c r="A204" s="35">
        <v>7130810026</v>
      </c>
      <c r="B204" s="36" t="s">
        <v>515</v>
      </c>
      <c r="C204" s="37" t="s">
        <v>15</v>
      </c>
      <c r="D204" s="38">
        <v>334.5</v>
      </c>
      <c r="E204" s="45" t="s">
        <v>514</v>
      </c>
      <c r="F204" s="45"/>
      <c r="G204" s="53"/>
      <c r="H204" s="83"/>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row>
    <row r="205" spans="1:54" s="25" customFormat="1" ht="24" customHeight="1">
      <c r="A205" s="35">
        <v>7130810060</v>
      </c>
      <c r="B205" s="36" t="s">
        <v>1702</v>
      </c>
      <c r="C205" s="37" t="s">
        <v>55</v>
      </c>
      <c r="D205" s="38">
        <v>89.62</v>
      </c>
      <c r="E205" s="45" t="s">
        <v>516</v>
      </c>
      <c r="F205" s="45"/>
      <c r="G205" s="53"/>
      <c r="H205" s="83"/>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row>
    <row r="206" spans="1:54" s="25" customFormat="1" ht="24" customHeight="1">
      <c r="A206" s="35">
        <v>7130810213</v>
      </c>
      <c r="B206" s="67" t="s">
        <v>1703</v>
      </c>
      <c r="C206" s="37" t="s">
        <v>55</v>
      </c>
      <c r="D206" s="38">
        <v>747.66</v>
      </c>
      <c r="E206" s="45"/>
      <c r="F206" s="45"/>
      <c r="G206" s="45"/>
      <c r="H206" s="83"/>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row>
    <row r="207" spans="1:54" s="25" customFormat="1" ht="24" customHeight="1">
      <c r="A207" s="35">
        <v>7130810214</v>
      </c>
      <c r="B207" s="67" t="s">
        <v>1704</v>
      </c>
      <c r="C207" s="37" t="s">
        <v>55</v>
      </c>
      <c r="D207" s="38">
        <v>1496.5</v>
      </c>
      <c r="E207" s="45"/>
      <c r="F207" s="45"/>
      <c r="G207" s="45"/>
      <c r="H207" s="83"/>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row>
    <row r="208" spans="1:54" s="25" customFormat="1" ht="24" customHeight="1">
      <c r="A208" s="35">
        <v>7130810215</v>
      </c>
      <c r="B208" s="67" t="s">
        <v>1705</v>
      </c>
      <c r="C208" s="37" t="s">
        <v>55</v>
      </c>
      <c r="D208" s="38">
        <v>1838.28</v>
      </c>
      <c r="E208" s="45"/>
      <c r="F208" s="45"/>
      <c r="G208" s="45"/>
      <c r="H208" s="83"/>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row>
    <row r="209" spans="1:54" s="25" customFormat="1" ht="24" customHeight="1">
      <c r="A209" s="35">
        <v>7130810217</v>
      </c>
      <c r="B209" s="67" t="s">
        <v>1706</v>
      </c>
      <c r="C209" s="37" t="s">
        <v>55</v>
      </c>
      <c r="D209" s="38">
        <v>272.95</v>
      </c>
      <c r="E209" s="45"/>
      <c r="F209" s="45"/>
      <c r="G209" s="45"/>
      <c r="H209" s="83"/>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row>
    <row r="210" spans="1:54" s="25" customFormat="1" ht="24" customHeight="1">
      <c r="A210" s="35">
        <v>7130810244</v>
      </c>
      <c r="B210" s="67" t="s">
        <v>1707</v>
      </c>
      <c r="C210" s="37" t="s">
        <v>55</v>
      </c>
      <c r="D210" s="38">
        <v>238.53</v>
      </c>
      <c r="E210" s="45"/>
      <c r="F210" s="45"/>
      <c r="G210" s="45"/>
      <c r="H210" s="83"/>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row>
    <row r="211" spans="1:54" ht="24" customHeight="1">
      <c r="A211" s="42">
        <v>7130810076</v>
      </c>
      <c r="B211" s="36" t="s">
        <v>517</v>
      </c>
      <c r="C211" s="37" t="s">
        <v>55</v>
      </c>
      <c r="D211" s="38">
        <v>77.92</v>
      </c>
      <c r="E211" s="45" t="s">
        <v>518</v>
      </c>
      <c r="F211" s="45"/>
      <c r="G211" s="53"/>
      <c r="H211" s="83"/>
    </row>
    <row r="212" spans="1:54" ht="24" customHeight="1">
      <c r="A212" s="42">
        <v>7130810077</v>
      </c>
      <c r="B212" s="73" t="s">
        <v>128</v>
      </c>
      <c r="C212" s="62" t="s">
        <v>55</v>
      </c>
      <c r="D212" s="38">
        <v>575.72</v>
      </c>
      <c r="E212" s="45" t="s">
        <v>519</v>
      </c>
      <c r="F212" s="45"/>
      <c r="G212" s="53"/>
      <c r="H212" s="83"/>
    </row>
    <row r="213" spans="1:54" ht="24" customHeight="1">
      <c r="A213" s="42">
        <v>7130810102</v>
      </c>
      <c r="B213" s="43" t="s">
        <v>520</v>
      </c>
      <c r="C213" s="62" t="s">
        <v>55</v>
      </c>
      <c r="D213" s="38">
        <v>457.5</v>
      </c>
      <c r="E213" s="45" t="s">
        <v>521</v>
      </c>
      <c r="F213" s="45"/>
      <c r="G213" s="53"/>
      <c r="H213" s="83"/>
    </row>
    <row r="214" spans="1:54" s="25" customFormat="1" ht="24" customHeight="1">
      <c r="A214" s="42">
        <v>7130810193</v>
      </c>
      <c r="B214" s="43" t="s">
        <v>522</v>
      </c>
      <c r="C214" s="62" t="s">
        <v>15</v>
      </c>
      <c r="D214" s="38">
        <v>334.5</v>
      </c>
      <c r="E214" s="43" t="s">
        <v>523</v>
      </c>
      <c r="F214" s="45"/>
      <c r="G214" s="53"/>
      <c r="H214" s="83"/>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row>
    <row r="215" spans="1:54" s="25" customFormat="1" ht="24" customHeight="1">
      <c r="A215" s="42">
        <v>7130810201</v>
      </c>
      <c r="B215" s="43" t="s">
        <v>524</v>
      </c>
      <c r="C215" s="62" t="s">
        <v>15</v>
      </c>
      <c r="D215" s="38">
        <v>355.96</v>
      </c>
      <c r="E215" s="43" t="s">
        <v>525</v>
      </c>
      <c r="F215" s="45"/>
      <c r="G215" s="53"/>
      <c r="H215" s="83"/>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row>
    <row r="216" spans="1:54" s="25" customFormat="1" ht="24" customHeight="1">
      <c r="A216" s="42">
        <v>7130810216</v>
      </c>
      <c r="B216" s="43" t="s">
        <v>526</v>
      </c>
      <c r="C216" s="62" t="s">
        <v>15</v>
      </c>
      <c r="D216" s="38">
        <v>355.96</v>
      </c>
      <c r="E216" s="43" t="s">
        <v>527</v>
      </c>
      <c r="F216" s="45"/>
      <c r="G216" s="53"/>
      <c r="H216" s="83"/>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row>
    <row r="217" spans="1:54" s="25" customFormat="1" ht="24" customHeight="1">
      <c r="A217" s="42">
        <v>7130810241</v>
      </c>
      <c r="B217" s="43" t="s">
        <v>1729</v>
      </c>
      <c r="C217" s="62" t="s">
        <v>15</v>
      </c>
      <c r="D217" s="38">
        <v>355.96</v>
      </c>
      <c r="E217" s="43"/>
      <c r="F217" s="45"/>
      <c r="G217" s="45"/>
      <c r="H217" s="83"/>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row>
    <row r="218" spans="1:54" s="25" customFormat="1" ht="24" customHeight="1">
      <c r="A218" s="42">
        <v>7130810251</v>
      </c>
      <c r="B218" s="43" t="s">
        <v>528</v>
      </c>
      <c r="C218" s="62" t="s">
        <v>15</v>
      </c>
      <c r="D218" s="38">
        <v>355.96</v>
      </c>
      <c r="E218" s="43" t="s">
        <v>529</v>
      </c>
      <c r="F218" s="45"/>
      <c r="G218" s="53"/>
      <c r="H218" s="83"/>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row>
    <row r="219" spans="1:54" s="25" customFormat="1" ht="24" customHeight="1">
      <c r="A219" s="42">
        <v>7130810361</v>
      </c>
      <c r="B219" s="43" t="s">
        <v>530</v>
      </c>
      <c r="C219" s="62" t="s">
        <v>15</v>
      </c>
      <c r="D219" s="38">
        <v>355.96</v>
      </c>
      <c r="E219" s="45" t="s">
        <v>531</v>
      </c>
      <c r="F219" s="45"/>
      <c r="G219" s="53"/>
      <c r="H219" s="83"/>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row>
    <row r="220" spans="1:54" s="25" customFormat="1" ht="24" customHeight="1">
      <c r="A220" s="42">
        <v>7130810219</v>
      </c>
      <c r="B220" s="67" t="s">
        <v>1709</v>
      </c>
      <c r="C220" s="62" t="s">
        <v>55</v>
      </c>
      <c r="D220" s="38">
        <v>155.25</v>
      </c>
      <c r="E220" s="45"/>
      <c r="F220" s="45"/>
      <c r="G220" s="45"/>
      <c r="H220" s="83"/>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row>
    <row r="221" spans="1:54" s="25" customFormat="1" ht="24" customHeight="1">
      <c r="A221" s="42">
        <v>7130810220</v>
      </c>
      <c r="B221" s="67" t="s">
        <v>1710</v>
      </c>
      <c r="C221" s="62" t="s">
        <v>55</v>
      </c>
      <c r="D221" s="38">
        <v>355.96</v>
      </c>
      <c r="E221" s="45"/>
      <c r="F221" s="45"/>
      <c r="G221" s="45"/>
      <c r="H221" s="83"/>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row>
    <row r="222" spans="1:54" s="25" customFormat="1" ht="24" customHeight="1">
      <c r="A222" s="42">
        <v>7130810212</v>
      </c>
      <c r="B222" s="43" t="s">
        <v>1701</v>
      </c>
      <c r="C222" s="62" t="s">
        <v>55</v>
      </c>
      <c r="D222" s="38">
        <v>454.52</v>
      </c>
      <c r="E222" s="45"/>
      <c r="F222" s="45"/>
      <c r="G222" s="45"/>
      <c r="H222" s="83"/>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row>
    <row r="223" spans="1:54" s="25" customFormat="1" ht="24" customHeight="1">
      <c r="A223" s="42">
        <v>7130810413</v>
      </c>
      <c r="B223" s="43" t="s">
        <v>532</v>
      </c>
      <c r="C223" s="62" t="s">
        <v>55</v>
      </c>
      <c r="D223" s="38">
        <v>733.41</v>
      </c>
      <c r="E223" s="45" t="s">
        <v>533</v>
      </c>
      <c r="F223" s="45"/>
      <c r="G223" s="53"/>
      <c r="H223" s="83"/>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row>
    <row r="224" spans="1:54" s="25" customFormat="1" ht="24" customHeight="1">
      <c r="A224" s="42">
        <v>7130810441</v>
      </c>
      <c r="B224" s="43" t="s">
        <v>534</v>
      </c>
      <c r="C224" s="62" t="s">
        <v>55</v>
      </c>
      <c r="D224" s="38">
        <v>873.45</v>
      </c>
      <c r="E224" s="43" t="s">
        <v>535</v>
      </c>
      <c r="F224" s="45"/>
      <c r="G224" s="53"/>
      <c r="H224" s="83"/>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row>
    <row r="225" spans="1:54" s="25" customFormat="1" ht="24" customHeight="1">
      <c r="A225" s="42">
        <v>7130810461</v>
      </c>
      <c r="B225" s="43" t="s">
        <v>536</v>
      </c>
      <c r="C225" s="62" t="s">
        <v>55</v>
      </c>
      <c r="D225" s="38">
        <v>1013.49</v>
      </c>
      <c r="E225" s="45" t="s">
        <v>537</v>
      </c>
      <c r="F225" s="45"/>
      <c r="G225" s="53"/>
      <c r="H225" s="83"/>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row>
    <row r="226" spans="1:54" s="25" customFormat="1" ht="24" customHeight="1">
      <c r="A226" s="42">
        <v>7130810196</v>
      </c>
      <c r="B226" s="43" t="s">
        <v>1691</v>
      </c>
      <c r="C226" s="62" t="s">
        <v>55</v>
      </c>
      <c r="D226" s="38">
        <v>503.18</v>
      </c>
      <c r="E226" s="45"/>
      <c r="F226" s="45"/>
      <c r="G226" s="45"/>
      <c r="H226" s="83"/>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row>
    <row r="227" spans="1:54" s="25" customFormat="1" ht="24" customHeight="1">
      <c r="A227" s="42">
        <v>7130810197</v>
      </c>
      <c r="B227" s="43" t="s">
        <v>1686</v>
      </c>
      <c r="C227" s="62" t="s">
        <v>55</v>
      </c>
      <c r="D227" s="38">
        <v>614.74</v>
      </c>
      <c r="E227" s="45"/>
      <c r="F227" s="45"/>
      <c r="G227" s="45"/>
      <c r="H227" s="83"/>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row>
    <row r="228" spans="1:54" s="25" customFormat="1" ht="24" customHeight="1">
      <c r="A228" s="42">
        <v>7130810198</v>
      </c>
      <c r="B228" s="43" t="s">
        <v>1687</v>
      </c>
      <c r="C228" s="62" t="s">
        <v>55</v>
      </c>
      <c r="D228" s="38">
        <v>727.48</v>
      </c>
      <c r="E228" s="45"/>
      <c r="F228" s="45"/>
      <c r="G228" s="45"/>
      <c r="H228" s="83"/>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row>
    <row r="229" spans="1:54" s="25" customFormat="1" ht="24" customHeight="1">
      <c r="A229" s="42">
        <v>7130810199</v>
      </c>
      <c r="B229" s="43" t="s">
        <v>1688</v>
      </c>
      <c r="C229" s="62" t="s">
        <v>55</v>
      </c>
      <c r="D229" s="38">
        <v>839.03</v>
      </c>
      <c r="E229" s="45"/>
      <c r="F229" s="45"/>
      <c r="G229" s="45"/>
      <c r="H229" s="83"/>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row>
    <row r="230" spans="1:54" s="25" customFormat="1" ht="24" customHeight="1">
      <c r="A230" s="42">
        <v>7130810200</v>
      </c>
      <c r="B230" s="43" t="s">
        <v>1689</v>
      </c>
      <c r="C230" s="62" t="s">
        <v>55</v>
      </c>
      <c r="D230" s="38">
        <v>769.01</v>
      </c>
      <c r="E230" s="45"/>
      <c r="F230" s="45"/>
      <c r="G230" s="45"/>
      <c r="H230" s="83"/>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row>
    <row r="231" spans="1:54" s="25" customFormat="1" ht="24" customHeight="1">
      <c r="A231" s="42">
        <v>7130810202</v>
      </c>
      <c r="B231" s="43" t="s">
        <v>1690</v>
      </c>
      <c r="C231" s="62" t="s">
        <v>55</v>
      </c>
      <c r="D231" s="38">
        <v>1076.3800000000001</v>
      </c>
      <c r="E231" s="45"/>
      <c r="F231" s="45"/>
      <c r="G231" s="45"/>
      <c r="H231" s="83"/>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row>
    <row r="232" spans="1:54" s="25" customFormat="1" ht="24" customHeight="1">
      <c r="A232" s="42">
        <v>7130810203</v>
      </c>
      <c r="B232" s="43" t="s">
        <v>1692</v>
      </c>
      <c r="C232" s="62" t="s">
        <v>55</v>
      </c>
      <c r="D232" s="38">
        <v>1209.3</v>
      </c>
      <c r="E232" s="45"/>
      <c r="F232" s="45"/>
      <c r="G232" s="45"/>
      <c r="H232" s="83"/>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row>
    <row r="233" spans="1:54" s="25" customFormat="1" ht="24" customHeight="1">
      <c r="A233" s="42">
        <v>7130810239</v>
      </c>
      <c r="B233" s="67" t="s">
        <v>1726</v>
      </c>
      <c r="C233" s="62" t="s">
        <v>55</v>
      </c>
      <c r="D233" s="38">
        <v>867.51</v>
      </c>
      <c r="E233" s="45"/>
      <c r="F233" s="45"/>
      <c r="G233" s="45"/>
      <c r="H233" s="83"/>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row>
    <row r="234" spans="1:54" s="25" customFormat="1" ht="24" customHeight="1">
      <c r="A234" s="42">
        <v>7130810240</v>
      </c>
      <c r="B234" s="67" t="s">
        <v>1727</v>
      </c>
      <c r="C234" s="62" t="s">
        <v>55</v>
      </c>
      <c r="D234" s="38">
        <v>3633.83</v>
      </c>
      <c r="E234" s="45"/>
      <c r="F234" s="45"/>
      <c r="G234" s="45"/>
      <c r="H234" s="83"/>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row>
    <row r="235" spans="1:54" s="25" customFormat="1" ht="24" customHeight="1">
      <c r="A235" s="42">
        <v>7130810495</v>
      </c>
      <c r="B235" s="43" t="s">
        <v>538</v>
      </c>
      <c r="C235" s="62" t="s">
        <v>55</v>
      </c>
      <c r="D235" s="38">
        <v>1243.71</v>
      </c>
      <c r="E235" s="45" t="s">
        <v>539</v>
      </c>
      <c r="F235" s="45"/>
      <c r="G235" s="53"/>
      <c r="H235" s="83"/>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row>
    <row r="236" spans="1:54" s="25" customFormat="1" ht="24" customHeight="1">
      <c r="A236" s="42">
        <v>7130810209</v>
      </c>
      <c r="B236" s="67" t="s">
        <v>1698</v>
      </c>
      <c r="C236" s="62" t="s">
        <v>55</v>
      </c>
      <c r="D236" s="38">
        <v>1845.4</v>
      </c>
      <c r="E236" s="45"/>
      <c r="F236" s="45"/>
      <c r="G236" s="53"/>
      <c r="H236" s="83"/>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row>
    <row r="237" spans="1:54" s="25" customFormat="1" ht="24" customHeight="1">
      <c r="A237" s="42">
        <v>7130810509</v>
      </c>
      <c r="B237" s="43" t="s">
        <v>540</v>
      </c>
      <c r="C237" s="62" t="s">
        <v>55</v>
      </c>
      <c r="D237" s="38">
        <v>1971.19</v>
      </c>
      <c r="E237" s="43" t="s">
        <v>541</v>
      </c>
      <c r="F237" s="45"/>
      <c r="G237" s="53"/>
      <c r="H237" s="83"/>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row>
    <row r="238" spans="1:54" s="25" customFormat="1" ht="24" customHeight="1">
      <c r="A238" s="42">
        <v>7130810218</v>
      </c>
      <c r="B238" s="43" t="s">
        <v>1708</v>
      </c>
      <c r="C238" s="62" t="s">
        <v>55</v>
      </c>
      <c r="D238" s="38">
        <v>1876.84</v>
      </c>
      <c r="E238" s="43"/>
      <c r="F238" s="45"/>
      <c r="G238" s="53"/>
      <c r="H238" s="83"/>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row>
    <row r="239" spans="1:54" s="25" customFormat="1" ht="24" customHeight="1">
      <c r="A239" s="42">
        <v>7130810511</v>
      </c>
      <c r="B239" s="43" t="s">
        <v>542</v>
      </c>
      <c r="C239" s="62" t="s">
        <v>39</v>
      </c>
      <c r="D239" s="38">
        <v>2949.07</v>
      </c>
      <c r="E239" s="45" t="s">
        <v>543</v>
      </c>
      <c r="F239" s="45"/>
      <c r="G239" s="53"/>
      <c r="H239" s="83"/>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row>
    <row r="240" spans="1:54" s="25" customFormat="1" ht="24" customHeight="1">
      <c r="A240" s="42">
        <v>7130810231</v>
      </c>
      <c r="B240" s="43" t="s">
        <v>1719</v>
      </c>
      <c r="C240" s="62" t="s">
        <v>39</v>
      </c>
      <c r="D240" s="38">
        <v>2774.61</v>
      </c>
      <c r="E240" s="45"/>
      <c r="F240" s="45"/>
      <c r="G240" s="53"/>
      <c r="H240" s="83"/>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row>
    <row r="241" spans="1:54" s="25" customFormat="1" ht="24" customHeight="1">
      <c r="A241" s="42">
        <v>7130810232</v>
      </c>
      <c r="B241" s="43" t="s">
        <v>1720</v>
      </c>
      <c r="C241" s="62" t="s">
        <v>39</v>
      </c>
      <c r="D241" s="38">
        <v>12600.91</v>
      </c>
      <c r="E241" s="45"/>
      <c r="F241" s="45"/>
      <c r="G241" s="53"/>
      <c r="H241" s="83"/>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row>
    <row r="242" spans="1:54" s="25" customFormat="1" ht="24" customHeight="1">
      <c r="A242" s="42">
        <v>7130810512</v>
      </c>
      <c r="B242" s="43" t="s">
        <v>544</v>
      </c>
      <c r="C242" s="62" t="s">
        <v>39</v>
      </c>
      <c r="D242" s="38">
        <v>4675.79</v>
      </c>
      <c r="E242" s="43" t="s">
        <v>545</v>
      </c>
      <c r="F242" s="45"/>
      <c r="G242" s="53"/>
      <c r="H242" s="83"/>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row>
    <row r="243" spans="1:54" s="25" customFormat="1" ht="28.5" customHeight="1">
      <c r="A243" s="42">
        <v>7130810513</v>
      </c>
      <c r="B243" s="43" t="s">
        <v>546</v>
      </c>
      <c r="C243" s="62" t="s">
        <v>39</v>
      </c>
      <c r="D243" s="38">
        <v>3396.48</v>
      </c>
      <c r="E243" s="43" t="s">
        <v>545</v>
      </c>
      <c r="F243" s="45"/>
      <c r="G243" s="53"/>
      <c r="H243" s="83"/>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row>
    <row r="244" spans="1:54" s="25" customFormat="1" ht="24" customHeight="1">
      <c r="A244" s="42">
        <v>7130810234</v>
      </c>
      <c r="B244" s="43" t="s">
        <v>1722</v>
      </c>
      <c r="C244" s="62" t="s">
        <v>39</v>
      </c>
      <c r="D244" s="38">
        <v>4738.6899999999996</v>
      </c>
      <c r="E244" s="43"/>
      <c r="F244" s="45"/>
      <c r="G244" s="45"/>
      <c r="H244" s="83"/>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row>
    <row r="245" spans="1:54" s="25" customFormat="1" ht="24" customHeight="1">
      <c r="A245" s="42">
        <v>7130810514</v>
      </c>
      <c r="B245" s="43" t="s">
        <v>547</v>
      </c>
      <c r="C245" s="62" t="s">
        <v>39</v>
      </c>
      <c r="D245" s="38">
        <v>4773.12</v>
      </c>
      <c r="E245" s="43" t="s">
        <v>545</v>
      </c>
      <c r="F245" s="45"/>
      <c r="G245" s="45"/>
      <c r="H245" s="83"/>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row>
    <row r="246" spans="1:54" s="25" customFormat="1" ht="24" customHeight="1">
      <c r="A246" s="42">
        <v>7130810517</v>
      </c>
      <c r="B246" s="43" t="s">
        <v>548</v>
      </c>
      <c r="C246" s="62" t="s">
        <v>39</v>
      </c>
      <c r="D246" s="38">
        <v>5396.16</v>
      </c>
      <c r="E246" s="43" t="s">
        <v>549</v>
      </c>
      <c r="F246" s="45"/>
      <c r="G246" s="45"/>
      <c r="H246" s="83"/>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row>
    <row r="247" spans="1:54" s="25" customFormat="1" ht="24" customHeight="1">
      <c r="A247" s="42">
        <v>7130810222</v>
      </c>
      <c r="B247" s="43" t="s">
        <v>1711</v>
      </c>
      <c r="C247" s="62" t="s">
        <v>39</v>
      </c>
      <c r="D247" s="38">
        <v>3934.07</v>
      </c>
      <c r="E247" s="43"/>
      <c r="F247" s="45"/>
      <c r="G247" s="53"/>
      <c r="H247" s="83"/>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row>
    <row r="248" spans="1:54" s="25" customFormat="1" ht="24" customHeight="1">
      <c r="A248" s="42">
        <v>7130810223</v>
      </c>
      <c r="B248" s="67" t="s">
        <v>1712</v>
      </c>
      <c r="C248" s="62" t="s">
        <v>39</v>
      </c>
      <c r="D248" s="38">
        <v>5466.17</v>
      </c>
      <c r="E248" s="43"/>
      <c r="F248" s="45"/>
      <c r="G248" s="53"/>
      <c r="H248" s="83"/>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row>
    <row r="249" spans="1:54" s="25" customFormat="1" ht="24" customHeight="1">
      <c r="A249" s="42">
        <v>7130810595</v>
      </c>
      <c r="B249" s="43" t="s">
        <v>550</v>
      </c>
      <c r="C249" s="62" t="s">
        <v>55</v>
      </c>
      <c r="D249" s="38">
        <v>2767.5</v>
      </c>
      <c r="E249" s="45" t="s">
        <v>551</v>
      </c>
      <c r="F249" s="45"/>
      <c r="G249" s="53"/>
      <c r="H249" s="83"/>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row>
    <row r="250" spans="1:54" s="25" customFormat="1" ht="24" customHeight="1">
      <c r="A250" s="42">
        <v>7130810211</v>
      </c>
      <c r="B250" s="43" t="s">
        <v>1700</v>
      </c>
      <c r="C250" s="62" t="s">
        <v>55</v>
      </c>
      <c r="D250" s="38">
        <v>2159.89</v>
      </c>
      <c r="E250" s="45"/>
      <c r="F250" s="45"/>
      <c r="G250" s="53"/>
      <c r="H250" s="83"/>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row>
    <row r="251" spans="1:54" s="25" customFormat="1" ht="24" customHeight="1">
      <c r="A251" s="42">
        <v>7130810608</v>
      </c>
      <c r="B251" s="43" t="s">
        <v>552</v>
      </c>
      <c r="C251" s="62" t="s">
        <v>39</v>
      </c>
      <c r="D251" s="38">
        <v>6381.15</v>
      </c>
      <c r="E251" s="43" t="s">
        <v>553</v>
      </c>
      <c r="F251" s="45"/>
      <c r="G251" s="53"/>
      <c r="H251" s="83"/>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row>
    <row r="252" spans="1:54" s="25" customFormat="1" ht="24" customHeight="1">
      <c r="A252" s="42">
        <v>7130810221</v>
      </c>
      <c r="B252" s="67" t="s">
        <v>1713</v>
      </c>
      <c r="C252" s="62" t="s">
        <v>39</v>
      </c>
      <c r="D252" s="38">
        <v>9161.7099999999991</v>
      </c>
      <c r="E252" s="43"/>
      <c r="F252" s="45"/>
      <c r="G252" s="53"/>
      <c r="H252" s="83"/>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row>
    <row r="253" spans="1:54" ht="24" customHeight="1">
      <c r="A253" s="42">
        <v>7130810624</v>
      </c>
      <c r="B253" s="43" t="s">
        <v>554</v>
      </c>
      <c r="C253" s="62" t="s">
        <v>55</v>
      </c>
      <c r="D253" s="38">
        <v>103.11</v>
      </c>
      <c r="E253" s="45" t="s">
        <v>555</v>
      </c>
      <c r="F253" s="45"/>
      <c r="G253" s="53"/>
      <c r="H253" s="83"/>
    </row>
    <row r="254" spans="1:54" s="25" customFormat="1" ht="24" customHeight="1">
      <c r="A254" s="42">
        <v>7130810676</v>
      </c>
      <c r="B254" s="43" t="s">
        <v>556</v>
      </c>
      <c r="C254" s="62" t="s">
        <v>55</v>
      </c>
      <c r="D254" s="38">
        <v>460.46</v>
      </c>
      <c r="E254" s="45" t="s">
        <v>557</v>
      </c>
      <c r="F254" s="45"/>
      <c r="G254" s="53"/>
      <c r="H254" s="83"/>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row>
    <row r="255" spans="1:54" s="25" customFormat="1" ht="24" customHeight="1">
      <c r="A255" s="42">
        <v>7130810679</v>
      </c>
      <c r="B255" s="43" t="s">
        <v>558</v>
      </c>
      <c r="C255" s="62" t="s">
        <v>55</v>
      </c>
      <c r="D255" s="38">
        <v>348.9</v>
      </c>
      <c r="E255" s="45" t="s">
        <v>559</v>
      </c>
      <c r="F255" s="45"/>
      <c r="G255" s="53"/>
      <c r="H255" s="83"/>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row>
    <row r="256" spans="1:54" s="25" customFormat="1" ht="24" customHeight="1">
      <c r="A256" s="42">
        <v>7130810210</v>
      </c>
      <c r="B256" s="43" t="s">
        <v>1699</v>
      </c>
      <c r="C256" s="62" t="s">
        <v>55</v>
      </c>
      <c r="D256" s="38">
        <v>657.47</v>
      </c>
      <c r="E256" s="45"/>
      <c r="F256" s="45"/>
      <c r="G256" s="45"/>
      <c r="H256" s="83"/>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row>
    <row r="257" spans="1:54" s="25" customFormat="1" ht="24" customHeight="1">
      <c r="A257" s="42">
        <v>7130810204</v>
      </c>
      <c r="B257" s="43" t="s">
        <v>1694</v>
      </c>
      <c r="C257" s="62" t="s">
        <v>55</v>
      </c>
      <c r="D257" s="38">
        <v>1237.79</v>
      </c>
      <c r="E257" s="45"/>
      <c r="F257" s="45"/>
      <c r="G257" s="45"/>
      <c r="H257" s="83"/>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row>
    <row r="258" spans="1:54" s="25" customFormat="1" ht="24" customHeight="1">
      <c r="A258" s="42">
        <v>7130810205</v>
      </c>
      <c r="B258" s="43" t="s">
        <v>1695</v>
      </c>
      <c r="C258" s="62" t="s">
        <v>55</v>
      </c>
      <c r="D258" s="38">
        <v>1523.79</v>
      </c>
      <c r="E258" s="45"/>
      <c r="F258" s="45"/>
      <c r="G258" s="45"/>
      <c r="H258" s="83"/>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row>
    <row r="259" spans="1:54" s="25" customFormat="1" ht="24" customHeight="1">
      <c r="A259" s="42">
        <v>7130810206</v>
      </c>
      <c r="B259" s="43" t="s">
        <v>1693</v>
      </c>
      <c r="C259" s="62" t="s">
        <v>55</v>
      </c>
      <c r="D259" s="38">
        <v>418.92</v>
      </c>
      <c r="E259" s="45"/>
      <c r="F259" s="45"/>
      <c r="G259" s="45"/>
      <c r="H259" s="83"/>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row>
    <row r="260" spans="1:54" s="25" customFormat="1" ht="24" customHeight="1">
      <c r="A260" s="42">
        <v>7130810207</v>
      </c>
      <c r="B260" s="43" t="s">
        <v>1696</v>
      </c>
      <c r="C260" s="62" t="s">
        <v>55</v>
      </c>
      <c r="D260" s="38">
        <v>308.55</v>
      </c>
      <c r="E260" s="45"/>
      <c r="F260" s="45"/>
      <c r="G260" s="45"/>
      <c r="H260" s="83"/>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row>
    <row r="261" spans="1:54" s="25" customFormat="1" ht="24" customHeight="1">
      <c r="A261" s="42">
        <v>7130810681</v>
      </c>
      <c r="B261" s="43" t="s">
        <v>560</v>
      </c>
      <c r="C261" s="62" t="s">
        <v>39</v>
      </c>
      <c r="D261" s="38">
        <v>3829.65</v>
      </c>
      <c r="E261" s="45" t="s">
        <v>561</v>
      </c>
      <c r="F261" s="45"/>
      <c r="G261" s="45"/>
      <c r="H261" s="83"/>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row>
    <row r="262" spans="1:54" s="25" customFormat="1" ht="24" customHeight="1">
      <c r="A262" s="42">
        <v>7130810236</v>
      </c>
      <c r="B262" s="43" t="s">
        <v>1724</v>
      </c>
      <c r="C262" s="62" t="s">
        <v>39</v>
      </c>
      <c r="D262" s="38">
        <v>1962.88</v>
      </c>
      <c r="E262" s="45"/>
      <c r="F262" s="45"/>
      <c r="G262" s="45"/>
      <c r="H262" s="83"/>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row>
    <row r="263" spans="1:54" s="25" customFormat="1" ht="24" customHeight="1">
      <c r="A263" s="42">
        <v>7130810237</v>
      </c>
      <c r="B263" s="43" t="s">
        <v>1725</v>
      </c>
      <c r="C263" s="62" t="s">
        <v>55</v>
      </c>
      <c r="D263" s="38">
        <v>2320.09</v>
      </c>
      <c r="E263" s="45"/>
      <c r="F263" s="45"/>
      <c r="G263" s="45"/>
      <c r="H263" s="83"/>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row>
    <row r="264" spans="1:54" s="25" customFormat="1" ht="24" customHeight="1">
      <c r="A264" s="42">
        <v>7130810238</v>
      </c>
      <c r="B264" s="43" t="s">
        <v>2711</v>
      </c>
      <c r="C264" s="62" t="s">
        <v>55</v>
      </c>
      <c r="D264" s="38">
        <v>2754.44</v>
      </c>
      <c r="E264" s="45"/>
      <c r="F264" s="45"/>
      <c r="G264" s="45"/>
      <c r="H264" s="83"/>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row>
    <row r="265" spans="1:54" s="25" customFormat="1" ht="24" customHeight="1">
      <c r="A265" s="42">
        <v>7130810684</v>
      </c>
      <c r="B265" s="43" t="s">
        <v>158</v>
      </c>
      <c r="C265" s="62" t="s">
        <v>55</v>
      </c>
      <c r="D265" s="38">
        <v>10036.34</v>
      </c>
      <c r="E265" s="45" t="s">
        <v>562</v>
      </c>
      <c r="F265" s="45"/>
      <c r="G265" s="45"/>
      <c r="H265" s="83"/>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row>
    <row r="266" spans="1:54" s="25" customFormat="1" ht="24" customHeight="1">
      <c r="A266" s="42">
        <v>7130810692</v>
      </c>
      <c r="B266" s="43" t="s">
        <v>563</v>
      </c>
      <c r="C266" s="62" t="s">
        <v>15</v>
      </c>
      <c r="D266" s="38">
        <v>371.1</v>
      </c>
      <c r="E266" s="45" t="s">
        <v>564</v>
      </c>
      <c r="F266" s="45"/>
      <c r="G266" s="45"/>
      <c r="H266" s="1823"/>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row>
    <row r="267" spans="1:54" s="25" customFormat="1" ht="24" customHeight="1">
      <c r="A267" s="42">
        <v>7130810242</v>
      </c>
      <c r="B267" s="43" t="s">
        <v>1730</v>
      </c>
      <c r="C267" s="62" t="s">
        <v>15</v>
      </c>
      <c r="D267" s="38">
        <v>355.96</v>
      </c>
      <c r="E267" s="45"/>
      <c r="F267" s="45"/>
      <c r="G267" s="45"/>
      <c r="H267" s="1823"/>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row>
    <row r="268" spans="1:54" s="25" customFormat="1" ht="24" customHeight="1">
      <c r="A268" s="42">
        <v>7130820008</v>
      </c>
      <c r="B268" s="43" t="s">
        <v>1757</v>
      </c>
      <c r="C268" s="38" t="s">
        <v>32</v>
      </c>
      <c r="D268" s="38">
        <v>135</v>
      </c>
      <c r="E268" s="43" t="s">
        <v>565</v>
      </c>
      <c r="F268" s="45"/>
      <c r="G268" s="49"/>
      <c r="H268" s="83"/>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row>
    <row r="269" spans="1:54" s="25" customFormat="1" ht="24" customHeight="1">
      <c r="A269" s="42">
        <v>7130820009</v>
      </c>
      <c r="B269" s="43" t="s">
        <v>566</v>
      </c>
      <c r="C269" s="38" t="s">
        <v>32</v>
      </c>
      <c r="D269" s="38">
        <v>296.99</v>
      </c>
      <c r="E269" s="43" t="s">
        <v>567</v>
      </c>
      <c r="F269" s="45"/>
      <c r="G269" s="53"/>
      <c r="H269" s="83"/>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row>
    <row r="270" spans="1:54" s="25" customFormat="1" ht="24" customHeight="1">
      <c r="A270" s="42">
        <v>7130820010</v>
      </c>
      <c r="B270" s="43" t="s">
        <v>568</v>
      </c>
      <c r="C270" s="38" t="s">
        <v>32</v>
      </c>
      <c r="D270" s="38">
        <v>122.72</v>
      </c>
      <c r="E270" s="43" t="s">
        <v>569</v>
      </c>
      <c r="F270" s="45"/>
      <c r="G270" s="49"/>
      <c r="H270" s="83"/>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row>
    <row r="271" spans="1:54" s="25" customFormat="1" ht="24" customHeight="1">
      <c r="A271" s="42">
        <v>7130820011</v>
      </c>
      <c r="B271" s="43" t="s">
        <v>570</v>
      </c>
      <c r="C271" s="38" t="s">
        <v>32</v>
      </c>
      <c r="D271" s="38">
        <v>209.57</v>
      </c>
      <c r="E271" s="43" t="s">
        <v>571</v>
      </c>
      <c r="F271" s="45"/>
      <c r="G271" s="39"/>
      <c r="H271" s="83"/>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row>
    <row r="272" spans="1:54" ht="24" customHeight="1">
      <c r="A272" s="35">
        <v>7130820018</v>
      </c>
      <c r="B272" s="36" t="s">
        <v>572</v>
      </c>
      <c r="C272" s="37" t="s">
        <v>15</v>
      </c>
      <c r="D272" s="38">
        <v>4.9000000000000004</v>
      </c>
      <c r="E272" s="45" t="s">
        <v>573</v>
      </c>
      <c r="F272" s="45"/>
      <c r="G272" s="53"/>
      <c r="H272" s="83"/>
    </row>
    <row r="273" spans="1:54" ht="24" customHeight="1">
      <c r="A273" s="35">
        <v>7130820026</v>
      </c>
      <c r="B273" s="36" t="s">
        <v>574</v>
      </c>
      <c r="C273" s="37" t="s">
        <v>200</v>
      </c>
      <c r="D273" s="38">
        <v>572.54999999999995</v>
      </c>
      <c r="E273" s="45" t="s">
        <v>575</v>
      </c>
      <c r="F273" s="45"/>
      <c r="G273" s="53"/>
      <c r="H273" s="83"/>
    </row>
    <row r="274" spans="1:54" ht="24" customHeight="1">
      <c r="A274" s="35">
        <v>7130820027</v>
      </c>
      <c r="B274" s="36" t="s">
        <v>576</v>
      </c>
      <c r="C274" s="37" t="s">
        <v>200</v>
      </c>
      <c r="D274" s="38">
        <v>2341.4499999999998</v>
      </c>
      <c r="E274" s="45" t="s">
        <v>577</v>
      </c>
      <c r="F274" s="45"/>
      <c r="G274" s="53"/>
      <c r="H274" s="83"/>
    </row>
    <row r="275" spans="1:54" ht="24" customHeight="1">
      <c r="A275" s="60">
        <v>7130820029</v>
      </c>
      <c r="B275" s="49" t="s">
        <v>341</v>
      </c>
      <c r="C275" s="44" t="s">
        <v>32</v>
      </c>
      <c r="D275" s="38">
        <v>42.66</v>
      </c>
      <c r="E275" s="45"/>
      <c r="F275" s="45"/>
      <c r="G275" s="53"/>
      <c r="H275" s="83"/>
    </row>
    <row r="276" spans="1:54" s="25" customFormat="1" ht="24" customHeight="1">
      <c r="A276" s="35">
        <v>7130820030</v>
      </c>
      <c r="B276" s="36" t="s">
        <v>578</v>
      </c>
      <c r="C276" s="37" t="s">
        <v>32</v>
      </c>
      <c r="D276" s="38">
        <v>300.14</v>
      </c>
      <c r="E276" s="45" t="s">
        <v>579</v>
      </c>
      <c r="F276" s="45"/>
      <c r="G276" s="49"/>
      <c r="H276" s="83"/>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row>
    <row r="277" spans="1:54" ht="24" customHeight="1">
      <c r="A277" s="35">
        <v>7130820071</v>
      </c>
      <c r="B277" s="36" t="s">
        <v>580</v>
      </c>
      <c r="C277" s="37" t="s">
        <v>32</v>
      </c>
      <c r="D277" s="38">
        <v>57.77</v>
      </c>
      <c r="E277" s="45" t="s">
        <v>581</v>
      </c>
      <c r="F277" s="45"/>
      <c r="G277" s="49"/>
      <c r="H277" s="83"/>
    </row>
    <row r="278" spans="1:54" s="25" customFormat="1" ht="24" customHeight="1">
      <c r="A278" s="35">
        <v>7130820075</v>
      </c>
      <c r="B278" s="36" t="s">
        <v>582</v>
      </c>
      <c r="C278" s="37" t="s">
        <v>32</v>
      </c>
      <c r="D278" s="38">
        <v>296.39</v>
      </c>
      <c r="E278" s="45" t="s">
        <v>583</v>
      </c>
      <c r="F278" s="45"/>
      <c r="G278" s="53"/>
      <c r="H278" s="83"/>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row>
    <row r="279" spans="1:54" ht="24" customHeight="1">
      <c r="A279" s="35">
        <v>7130820101</v>
      </c>
      <c r="B279" s="36" t="s">
        <v>584</v>
      </c>
      <c r="C279" s="37" t="s">
        <v>32</v>
      </c>
      <c r="D279" s="38">
        <v>13.71</v>
      </c>
      <c r="E279" s="43" t="s">
        <v>585</v>
      </c>
      <c r="F279" s="45"/>
      <c r="G279" s="53"/>
      <c r="H279" s="83"/>
    </row>
    <row r="280" spans="1:54" s="25" customFormat="1" ht="24" customHeight="1">
      <c r="A280" s="35">
        <v>7130820106</v>
      </c>
      <c r="B280" s="36" t="s">
        <v>586</v>
      </c>
      <c r="C280" s="37" t="s">
        <v>32</v>
      </c>
      <c r="D280" s="38">
        <v>16.22</v>
      </c>
      <c r="E280" s="43" t="s">
        <v>587</v>
      </c>
      <c r="F280" s="45"/>
      <c r="G280" s="53"/>
      <c r="H280" s="83"/>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row>
    <row r="281" spans="1:54" ht="24" customHeight="1">
      <c r="A281" s="35">
        <v>7130820117</v>
      </c>
      <c r="B281" s="36" t="s">
        <v>588</v>
      </c>
      <c r="C281" s="37" t="s">
        <v>32</v>
      </c>
      <c r="D281" s="38">
        <v>13.06</v>
      </c>
      <c r="E281" s="45" t="s">
        <v>589</v>
      </c>
      <c r="F281" s="45"/>
      <c r="G281" s="53"/>
      <c r="H281" s="83"/>
    </row>
    <row r="282" spans="1:54" ht="24" customHeight="1">
      <c r="A282" s="35">
        <v>7130820155</v>
      </c>
      <c r="B282" s="36" t="s">
        <v>590</v>
      </c>
      <c r="C282" s="37" t="s">
        <v>32</v>
      </c>
      <c r="D282" s="38">
        <v>94.62</v>
      </c>
      <c r="E282" s="45" t="s">
        <v>591</v>
      </c>
      <c r="F282" s="45"/>
      <c r="G282" s="53"/>
      <c r="H282" s="83"/>
    </row>
    <row r="283" spans="1:54" ht="24" customHeight="1">
      <c r="A283" s="35">
        <v>7130820158</v>
      </c>
      <c r="B283" s="36" t="s">
        <v>592</v>
      </c>
      <c r="C283" s="37" t="s">
        <v>32</v>
      </c>
      <c r="D283" s="38">
        <v>314.87</v>
      </c>
      <c r="E283" s="45" t="s">
        <v>593</v>
      </c>
      <c r="F283" s="45"/>
      <c r="G283" s="53"/>
      <c r="H283" s="83"/>
    </row>
    <row r="284" spans="1:54" ht="24" customHeight="1">
      <c r="A284" s="35">
        <v>7130820201</v>
      </c>
      <c r="B284" s="36" t="s">
        <v>594</v>
      </c>
      <c r="C284" s="37" t="s">
        <v>32</v>
      </c>
      <c r="D284" s="38">
        <v>48.04</v>
      </c>
      <c r="E284" s="45" t="s">
        <v>595</v>
      </c>
      <c r="F284" s="45"/>
      <c r="G284" s="53"/>
      <c r="H284" s="83"/>
    </row>
    <row r="285" spans="1:54" ht="24" customHeight="1">
      <c r="A285" s="35">
        <v>7130820206</v>
      </c>
      <c r="B285" s="36" t="s">
        <v>596</v>
      </c>
      <c r="C285" s="37" t="s">
        <v>32</v>
      </c>
      <c r="D285" s="38">
        <v>47.37</v>
      </c>
      <c r="E285" s="43" t="s">
        <v>597</v>
      </c>
      <c r="F285" s="45"/>
      <c r="G285" s="53"/>
      <c r="H285" s="83"/>
    </row>
    <row r="286" spans="1:54" ht="24" customHeight="1">
      <c r="A286" s="35">
        <v>7130820216</v>
      </c>
      <c r="B286" s="36" t="s">
        <v>598</v>
      </c>
      <c r="C286" s="37" t="s">
        <v>32</v>
      </c>
      <c r="D286" s="38">
        <v>53.92</v>
      </c>
      <c r="E286" s="43" t="s">
        <v>599</v>
      </c>
      <c r="F286" s="45"/>
      <c r="G286" s="53"/>
      <c r="H286" s="83"/>
    </row>
    <row r="287" spans="1:54" ht="24" customHeight="1">
      <c r="A287" s="35">
        <v>7130820241</v>
      </c>
      <c r="B287" s="36" t="s">
        <v>600</v>
      </c>
      <c r="C287" s="37" t="s">
        <v>32</v>
      </c>
      <c r="D287" s="38">
        <v>158.71</v>
      </c>
      <c r="E287" s="45" t="s">
        <v>601</v>
      </c>
      <c r="F287" s="45"/>
      <c r="G287" s="53"/>
      <c r="H287" s="83"/>
    </row>
    <row r="288" spans="1:54" ht="24" customHeight="1">
      <c r="A288" s="35">
        <v>7130820248</v>
      </c>
      <c r="B288" s="36" t="s">
        <v>602</v>
      </c>
      <c r="C288" s="37" t="s">
        <v>32</v>
      </c>
      <c r="D288" s="38">
        <v>329.72</v>
      </c>
      <c r="E288" s="45" t="s">
        <v>603</v>
      </c>
      <c r="F288" s="45"/>
      <c r="G288" s="53"/>
      <c r="H288" s="83"/>
    </row>
    <row r="289" spans="1:54" ht="24" customHeight="1">
      <c r="A289" s="84">
        <v>7130820312</v>
      </c>
      <c r="B289" s="36" t="s">
        <v>604</v>
      </c>
      <c r="C289" s="37" t="s">
        <v>39</v>
      </c>
      <c r="D289" s="38">
        <v>2825.21</v>
      </c>
      <c r="E289" s="43" t="s">
        <v>605</v>
      </c>
      <c r="F289" s="45"/>
      <c r="G289" s="53"/>
      <c r="H289" s="83"/>
    </row>
    <row r="290" spans="1:54" ht="24" customHeight="1">
      <c r="A290" s="35">
        <v>7130830006</v>
      </c>
      <c r="B290" s="36" t="s">
        <v>606</v>
      </c>
      <c r="C290" s="37" t="s">
        <v>25</v>
      </c>
      <c r="D290" s="38">
        <v>209.75</v>
      </c>
      <c r="E290" s="45" t="s">
        <v>607</v>
      </c>
      <c r="F290" s="45"/>
      <c r="G290" s="53"/>
      <c r="H290" s="83"/>
    </row>
    <row r="291" spans="1:54" customFormat="1" ht="24" customHeight="1">
      <c r="A291" s="1814">
        <v>7130830025</v>
      </c>
      <c r="B291" s="1815" t="s">
        <v>608</v>
      </c>
      <c r="C291" s="1820" t="s">
        <v>118</v>
      </c>
      <c r="D291" s="38"/>
      <c r="E291" s="1811" t="s">
        <v>609</v>
      </c>
      <c r="F291" s="1811"/>
      <c r="G291" s="59" t="s">
        <v>243</v>
      </c>
      <c r="H291" s="1812"/>
    </row>
    <row r="292" spans="1:54" customFormat="1" ht="24" customHeight="1">
      <c r="A292" s="1814">
        <v>7130830026</v>
      </c>
      <c r="B292" s="1815" t="s">
        <v>610</v>
      </c>
      <c r="C292" s="1820" t="s">
        <v>118</v>
      </c>
      <c r="D292" s="38"/>
      <c r="E292" s="1811" t="s">
        <v>611</v>
      </c>
      <c r="F292" s="1811"/>
      <c r="G292" s="59" t="s">
        <v>243</v>
      </c>
      <c r="H292" s="1812"/>
    </row>
    <row r="293" spans="1:54" customFormat="1" ht="24" customHeight="1">
      <c r="A293" s="1814">
        <v>7130830027</v>
      </c>
      <c r="B293" s="1815" t="s">
        <v>612</v>
      </c>
      <c r="C293" s="1820" t="s">
        <v>118</v>
      </c>
      <c r="D293" s="38"/>
      <c r="E293" s="1811" t="s">
        <v>613</v>
      </c>
      <c r="F293" s="1811"/>
      <c r="G293" s="59" t="s">
        <v>243</v>
      </c>
      <c r="H293" s="1812"/>
    </row>
    <row r="294" spans="1:54" customFormat="1" ht="24" customHeight="1">
      <c r="A294" s="1814">
        <v>7130830028</v>
      </c>
      <c r="B294" s="1815" t="s">
        <v>614</v>
      </c>
      <c r="C294" s="1820" t="s">
        <v>118</v>
      </c>
      <c r="D294" s="38"/>
      <c r="E294" s="1811" t="s">
        <v>615</v>
      </c>
      <c r="F294" s="1811"/>
      <c r="G294" s="59" t="s">
        <v>243</v>
      </c>
      <c r="H294" s="1812"/>
    </row>
    <row r="295" spans="1:54" ht="24" customHeight="1">
      <c r="A295" s="35">
        <v>7130830050</v>
      </c>
      <c r="B295" s="36" t="s">
        <v>616</v>
      </c>
      <c r="C295" s="37" t="s">
        <v>32</v>
      </c>
      <c r="D295" s="38">
        <v>48.77</v>
      </c>
      <c r="E295" s="43" t="s">
        <v>617</v>
      </c>
      <c r="F295" s="45"/>
      <c r="G295" s="53"/>
      <c r="H295" s="83"/>
    </row>
    <row r="296" spans="1:54" ht="24" customHeight="1">
      <c r="A296" s="35">
        <v>7130830051</v>
      </c>
      <c r="B296" s="36" t="s">
        <v>618</v>
      </c>
      <c r="C296" s="37" t="s">
        <v>32</v>
      </c>
      <c r="D296" s="38">
        <v>190.35</v>
      </c>
      <c r="E296" s="43" t="s">
        <v>619</v>
      </c>
      <c r="F296" s="45"/>
      <c r="G296" s="53"/>
      <c r="H296" s="83"/>
    </row>
    <row r="297" spans="1:54" ht="24" customHeight="1">
      <c r="A297" s="35">
        <v>7130830052</v>
      </c>
      <c r="B297" s="36" t="s">
        <v>620</v>
      </c>
      <c r="C297" s="37" t="s">
        <v>32</v>
      </c>
      <c r="D297" s="38">
        <v>948.81</v>
      </c>
      <c r="E297" s="45"/>
      <c r="F297" s="45"/>
      <c r="G297" s="53"/>
      <c r="H297" s="83"/>
    </row>
    <row r="298" spans="1:54" s="25" customFormat="1" ht="24" customHeight="1">
      <c r="A298" s="35">
        <v>7130830053</v>
      </c>
      <c r="B298" s="36" t="s">
        <v>621</v>
      </c>
      <c r="C298" s="37" t="s">
        <v>118</v>
      </c>
      <c r="D298" s="38">
        <v>21440.68</v>
      </c>
      <c r="E298" s="43" t="s">
        <v>622</v>
      </c>
      <c r="F298" s="46" t="s">
        <v>212</v>
      </c>
      <c r="G298" s="49"/>
      <c r="H298" s="83"/>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row>
    <row r="299" spans="1:54" ht="24" customHeight="1">
      <c r="A299" s="35">
        <v>7130830054</v>
      </c>
      <c r="B299" s="36" t="s">
        <v>623</v>
      </c>
      <c r="C299" s="37" t="s">
        <v>32</v>
      </c>
      <c r="D299" s="38">
        <v>554.1</v>
      </c>
      <c r="E299" s="45"/>
      <c r="F299" s="45"/>
      <c r="G299" s="53"/>
      <c r="H299" s="83"/>
    </row>
    <row r="300" spans="1:54" s="25" customFormat="1" ht="24" customHeight="1">
      <c r="A300" s="35">
        <v>7130830055</v>
      </c>
      <c r="B300" s="36" t="s">
        <v>624</v>
      </c>
      <c r="C300" s="37" t="s">
        <v>118</v>
      </c>
      <c r="D300" s="38">
        <v>32585.83</v>
      </c>
      <c r="E300" s="43" t="s">
        <v>625</v>
      </c>
      <c r="F300" s="46" t="s">
        <v>212</v>
      </c>
      <c r="G300" s="49"/>
      <c r="H300" s="83"/>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row>
    <row r="301" spans="1:54" ht="24" customHeight="1">
      <c r="A301" s="35">
        <v>7130830056</v>
      </c>
      <c r="B301" s="36" t="s">
        <v>626</v>
      </c>
      <c r="C301" s="37" t="s">
        <v>32</v>
      </c>
      <c r="D301" s="38">
        <v>554.1</v>
      </c>
      <c r="E301" s="45"/>
      <c r="F301" s="45"/>
      <c r="G301" s="53"/>
      <c r="H301" s="83"/>
    </row>
    <row r="302" spans="1:54" s="25" customFormat="1" ht="24" customHeight="1">
      <c r="A302" s="35">
        <v>7130830057</v>
      </c>
      <c r="B302" s="36" t="s">
        <v>627</v>
      </c>
      <c r="C302" s="37" t="s">
        <v>118</v>
      </c>
      <c r="D302" s="38">
        <v>54296.53</v>
      </c>
      <c r="E302" s="43" t="s">
        <v>628</v>
      </c>
      <c r="F302" s="46" t="s">
        <v>212</v>
      </c>
      <c r="G302" s="49"/>
      <c r="H302" s="83"/>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row>
    <row r="303" spans="1:54" ht="24" customHeight="1">
      <c r="A303" s="35">
        <v>7130830058</v>
      </c>
      <c r="B303" s="36" t="s">
        <v>629</v>
      </c>
      <c r="C303" s="37" t="s">
        <v>32</v>
      </c>
      <c r="D303" s="38">
        <v>281.69</v>
      </c>
      <c r="E303" s="54"/>
      <c r="F303" s="54"/>
      <c r="G303" s="53"/>
      <c r="H303" s="83"/>
    </row>
    <row r="304" spans="1:54" s="25" customFormat="1" ht="24" customHeight="1">
      <c r="A304" s="35">
        <v>7130830060</v>
      </c>
      <c r="B304" s="36" t="s">
        <v>614</v>
      </c>
      <c r="C304" s="37" t="s">
        <v>118</v>
      </c>
      <c r="D304" s="38">
        <v>80886.42</v>
      </c>
      <c r="E304" s="43" t="s">
        <v>630</v>
      </c>
      <c r="F304" s="46" t="s">
        <v>212</v>
      </c>
      <c r="G304" s="49"/>
      <c r="H304" s="83"/>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row>
    <row r="305" spans="1:54" s="25" customFormat="1" ht="24" customHeight="1">
      <c r="A305" s="35">
        <v>7130830063</v>
      </c>
      <c r="B305" s="36" t="s">
        <v>631</v>
      </c>
      <c r="C305" s="37" t="s">
        <v>118</v>
      </c>
      <c r="D305" s="38">
        <v>108629.07</v>
      </c>
      <c r="E305" s="43" t="s">
        <v>632</v>
      </c>
      <c r="F305" s="46" t="s">
        <v>212</v>
      </c>
      <c r="G305" s="49"/>
      <c r="H305" s="83"/>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row>
    <row r="306" spans="1:54" s="25" customFormat="1" ht="24" customHeight="1">
      <c r="A306" s="35">
        <v>7130830070</v>
      </c>
      <c r="B306" s="36" t="s">
        <v>2766</v>
      </c>
      <c r="C306" s="37" t="s">
        <v>118</v>
      </c>
      <c r="D306" s="38">
        <v>231244.93</v>
      </c>
      <c r="E306" s="43" t="s">
        <v>2767</v>
      </c>
      <c r="F306" s="46" t="s">
        <v>212</v>
      </c>
      <c r="G306" s="49"/>
      <c r="H306" s="83"/>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row>
    <row r="307" spans="1:54" customFormat="1" ht="24" customHeight="1">
      <c r="A307" s="1814">
        <v>7130830084</v>
      </c>
      <c r="B307" s="1815" t="s">
        <v>631</v>
      </c>
      <c r="C307" s="1820" t="s">
        <v>118</v>
      </c>
      <c r="D307" s="38"/>
      <c r="E307" s="1811" t="s">
        <v>633</v>
      </c>
      <c r="F307" s="1811"/>
      <c r="G307" s="59" t="s">
        <v>243</v>
      </c>
      <c r="H307" s="1812"/>
    </row>
    <row r="308" spans="1:54" ht="27.75" customHeight="1">
      <c r="A308" s="35">
        <v>7130830585</v>
      </c>
      <c r="B308" s="36" t="s">
        <v>634</v>
      </c>
      <c r="C308" s="37" t="s">
        <v>32</v>
      </c>
      <c r="D308" s="38">
        <v>360.25</v>
      </c>
      <c r="E308" s="43" t="s">
        <v>635</v>
      </c>
      <c r="F308" s="45"/>
      <c r="G308" s="53"/>
      <c r="H308" s="83"/>
    </row>
    <row r="309" spans="1:54" ht="24" customHeight="1">
      <c r="A309" s="35">
        <v>7130830586</v>
      </c>
      <c r="B309" s="36" t="s">
        <v>636</v>
      </c>
      <c r="C309" s="37" t="s">
        <v>32</v>
      </c>
      <c r="D309" s="38">
        <v>287.88</v>
      </c>
      <c r="E309" s="43" t="s">
        <v>637</v>
      </c>
      <c r="F309" s="45"/>
      <c r="G309" s="53"/>
      <c r="H309" s="83"/>
    </row>
    <row r="310" spans="1:54" ht="24" customHeight="1">
      <c r="A310" s="35">
        <v>7130830002</v>
      </c>
      <c r="B310" s="36" t="s">
        <v>638</v>
      </c>
      <c r="C310" s="37" t="s">
        <v>32</v>
      </c>
      <c r="D310" s="38">
        <v>421.6</v>
      </c>
      <c r="E310" s="43" t="s">
        <v>637</v>
      </c>
      <c r="F310" s="45" t="s">
        <v>1341</v>
      </c>
      <c r="G310" s="53"/>
      <c r="H310" s="83"/>
    </row>
    <row r="311" spans="1:54" ht="24" customHeight="1">
      <c r="A311" s="35">
        <v>7130830603</v>
      </c>
      <c r="B311" s="36" t="s">
        <v>639</v>
      </c>
      <c r="C311" s="37" t="s">
        <v>32</v>
      </c>
      <c r="D311" s="38">
        <v>413.24</v>
      </c>
      <c r="E311" s="43" t="s">
        <v>640</v>
      </c>
      <c r="F311" s="45"/>
      <c r="G311" s="53"/>
      <c r="H311" s="83"/>
    </row>
    <row r="312" spans="1:54" ht="26.25" customHeight="1">
      <c r="A312" s="35">
        <v>7130830854</v>
      </c>
      <c r="B312" s="36" t="s">
        <v>641</v>
      </c>
      <c r="C312" s="37" t="s">
        <v>32</v>
      </c>
      <c r="D312" s="38">
        <v>39.33</v>
      </c>
      <c r="E312" s="43" t="s">
        <v>642</v>
      </c>
      <c r="F312" s="45"/>
      <c r="G312" s="53"/>
      <c r="H312" s="83"/>
    </row>
    <row r="313" spans="1:54" ht="25.5" customHeight="1">
      <c r="A313" s="35">
        <v>7130830971</v>
      </c>
      <c r="B313" s="47" t="s">
        <v>643</v>
      </c>
      <c r="C313" s="37" t="s">
        <v>32</v>
      </c>
      <c r="D313" s="38">
        <v>294.18</v>
      </c>
      <c r="E313" s="43" t="s">
        <v>644</v>
      </c>
      <c r="F313" s="45"/>
      <c r="G313" s="53"/>
      <c r="H313" s="83"/>
    </row>
    <row r="314" spans="1:54" s="25" customFormat="1" ht="24" customHeight="1">
      <c r="A314" s="35">
        <v>7130840021</v>
      </c>
      <c r="B314" s="36" t="s">
        <v>645</v>
      </c>
      <c r="C314" s="37" t="s">
        <v>32</v>
      </c>
      <c r="D314" s="38">
        <v>4094.6</v>
      </c>
      <c r="E314" s="43" t="s">
        <v>646</v>
      </c>
      <c r="F314" s="45"/>
      <c r="G314" s="85"/>
      <c r="H314" s="83"/>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row>
    <row r="315" spans="1:54" s="25" customFormat="1" ht="24" customHeight="1">
      <c r="A315" s="35">
        <v>7130840029</v>
      </c>
      <c r="B315" s="36" t="s">
        <v>647</v>
      </c>
      <c r="C315" s="37" t="s">
        <v>32</v>
      </c>
      <c r="D315" s="38">
        <v>316.74</v>
      </c>
      <c r="E315" s="43" t="s">
        <v>648</v>
      </c>
      <c r="F315" s="45"/>
      <c r="G315" s="86"/>
      <c r="H315" s="83"/>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row>
    <row r="316" spans="1:54" ht="24" customHeight="1">
      <c r="A316" s="35">
        <v>7130850198</v>
      </c>
      <c r="B316" s="67" t="s">
        <v>649</v>
      </c>
      <c r="C316" s="37" t="s">
        <v>25</v>
      </c>
      <c r="D316" s="38">
        <v>87.42</v>
      </c>
      <c r="E316" s="43"/>
      <c r="F316" s="45"/>
      <c r="G316" s="66"/>
      <c r="H316" s="83"/>
    </row>
    <row r="317" spans="1:54" s="25" customFormat="1" ht="24" customHeight="1">
      <c r="A317" s="35">
        <v>7130850201</v>
      </c>
      <c r="B317" s="43" t="s">
        <v>650</v>
      </c>
      <c r="C317" s="37" t="s">
        <v>39</v>
      </c>
      <c r="D317" s="38">
        <v>5396.16</v>
      </c>
      <c r="E317" s="43" t="s">
        <v>651</v>
      </c>
      <c r="F317" s="45"/>
      <c r="G317" s="53"/>
      <c r="H317" s="83"/>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row>
    <row r="318" spans="1:54" s="25" customFormat="1" ht="24" customHeight="1">
      <c r="A318" s="35">
        <v>7130810224</v>
      </c>
      <c r="B318" s="43" t="s">
        <v>1714</v>
      </c>
      <c r="C318" s="37" t="s">
        <v>39</v>
      </c>
      <c r="D318" s="38">
        <v>3934.07</v>
      </c>
      <c r="E318" s="43"/>
      <c r="F318" s="45"/>
      <c r="G318" s="53"/>
      <c r="H318" s="83"/>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row>
    <row r="319" spans="1:54" s="25" customFormat="1" ht="24" customHeight="1">
      <c r="A319" s="35">
        <v>7130850203</v>
      </c>
      <c r="B319" s="43" t="s">
        <v>652</v>
      </c>
      <c r="C319" s="37" t="s">
        <v>55</v>
      </c>
      <c r="D319" s="38">
        <v>5213.3999999999996</v>
      </c>
      <c r="E319" s="43" t="s">
        <v>651</v>
      </c>
      <c r="F319" s="45"/>
      <c r="G319" s="53"/>
      <c r="H319" s="83"/>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row>
    <row r="320" spans="1:54" s="25" customFormat="1" ht="24" customHeight="1">
      <c r="A320" s="35">
        <v>7130810227</v>
      </c>
      <c r="B320" s="67" t="s">
        <v>1715</v>
      </c>
      <c r="C320" s="37" t="s">
        <v>39</v>
      </c>
      <c r="D320" s="38">
        <v>4368.43</v>
      </c>
      <c r="E320" s="43"/>
      <c r="F320" s="45"/>
      <c r="G320" s="53"/>
      <c r="H320" s="83"/>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row>
    <row r="321" spans="1:54" s="25" customFormat="1" ht="24" customHeight="1">
      <c r="A321" s="35">
        <v>7130810228</v>
      </c>
      <c r="B321" s="67" t="s">
        <v>1716</v>
      </c>
      <c r="C321" s="37" t="s">
        <v>39</v>
      </c>
      <c r="D321" s="38">
        <v>5829.32</v>
      </c>
      <c r="E321" s="43"/>
      <c r="F321" s="45"/>
      <c r="G321" s="53"/>
      <c r="H321" s="83"/>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row>
    <row r="322" spans="1:54" s="25" customFormat="1" ht="24" customHeight="1">
      <c r="A322" s="35">
        <v>7130810229</v>
      </c>
      <c r="B322" s="67" t="s">
        <v>1717</v>
      </c>
      <c r="C322" s="37" t="s">
        <v>39</v>
      </c>
      <c r="D322" s="38">
        <v>5367.67</v>
      </c>
      <c r="E322" s="43"/>
      <c r="F322" s="45"/>
      <c r="G322" s="53"/>
      <c r="H322" s="83"/>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row>
    <row r="323" spans="1:54" s="25" customFormat="1" ht="24" customHeight="1">
      <c r="A323" s="35">
        <v>7130810230</v>
      </c>
      <c r="B323" s="67" t="s">
        <v>1718</v>
      </c>
      <c r="C323" s="37" t="s">
        <v>39</v>
      </c>
      <c r="D323" s="38">
        <v>11630.14</v>
      </c>
      <c r="E323" s="43"/>
      <c r="F323" s="45"/>
      <c r="G323" s="53"/>
      <c r="H323" s="83"/>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row>
    <row r="324" spans="1:54" s="25" customFormat="1" ht="24" customHeight="1">
      <c r="A324" s="35">
        <v>7130860017</v>
      </c>
      <c r="B324" s="43" t="s">
        <v>653</v>
      </c>
      <c r="C324" s="37" t="s">
        <v>55</v>
      </c>
      <c r="D324" s="38">
        <v>132.75</v>
      </c>
      <c r="E324" s="45" t="s">
        <v>654</v>
      </c>
      <c r="F324" s="45"/>
      <c r="G324" s="53"/>
      <c r="H324" s="83"/>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row>
    <row r="325" spans="1:54" ht="28.5" customHeight="1">
      <c r="A325" s="35">
        <v>7130860032</v>
      </c>
      <c r="B325" s="36" t="s">
        <v>655</v>
      </c>
      <c r="C325" s="37" t="s">
        <v>32</v>
      </c>
      <c r="D325" s="38">
        <v>585.41999999999996</v>
      </c>
      <c r="E325" s="43" t="s">
        <v>656</v>
      </c>
      <c r="F325" s="45"/>
      <c r="G325" s="53"/>
      <c r="H325" s="83"/>
    </row>
    <row r="326" spans="1:54" ht="27" customHeight="1">
      <c r="A326" s="35">
        <v>7130860033</v>
      </c>
      <c r="B326" s="36" t="s">
        <v>657</v>
      </c>
      <c r="C326" s="37" t="s">
        <v>32</v>
      </c>
      <c r="D326" s="38">
        <v>1066.71</v>
      </c>
      <c r="E326" s="43" t="s">
        <v>658</v>
      </c>
      <c r="F326" s="45"/>
      <c r="G326" s="53"/>
      <c r="H326" s="83"/>
    </row>
    <row r="327" spans="1:54" ht="24" customHeight="1">
      <c r="A327" s="35">
        <v>7130860076</v>
      </c>
      <c r="B327" s="36" t="s">
        <v>659</v>
      </c>
      <c r="C327" s="37" t="s">
        <v>411</v>
      </c>
      <c r="D327" s="38">
        <v>90645.84</v>
      </c>
      <c r="E327" s="43" t="s">
        <v>660</v>
      </c>
      <c r="F327" s="45"/>
      <c r="G327" s="53"/>
      <c r="H327" s="83"/>
    </row>
    <row r="328" spans="1:54" ht="24" customHeight="1">
      <c r="A328" s="35">
        <v>7130860077</v>
      </c>
      <c r="B328" s="36" t="s">
        <v>661</v>
      </c>
      <c r="C328" s="37" t="s">
        <v>411</v>
      </c>
      <c r="D328" s="38">
        <v>91533.67</v>
      </c>
      <c r="E328" s="43" t="s">
        <v>662</v>
      </c>
      <c r="F328" s="45"/>
      <c r="G328" s="53"/>
      <c r="H328" s="83"/>
    </row>
    <row r="329" spans="1:54" ht="24" customHeight="1">
      <c r="A329" s="42">
        <v>7130870010</v>
      </c>
      <c r="B329" s="73" t="s">
        <v>126</v>
      </c>
      <c r="C329" s="62" t="s">
        <v>55</v>
      </c>
      <c r="D329" s="38">
        <v>985.1</v>
      </c>
      <c r="E329" s="45"/>
      <c r="F329" s="45"/>
      <c r="G329" s="53"/>
      <c r="H329" s="83"/>
    </row>
    <row r="330" spans="1:54" ht="30" customHeight="1">
      <c r="A330" s="35">
        <v>7130870013</v>
      </c>
      <c r="B330" s="36" t="s">
        <v>663</v>
      </c>
      <c r="C330" s="37" t="s">
        <v>32</v>
      </c>
      <c r="D330" s="38">
        <v>149.25</v>
      </c>
      <c r="E330" s="43" t="s">
        <v>664</v>
      </c>
      <c r="F330" s="45"/>
      <c r="G330" s="53"/>
      <c r="H330" s="83"/>
    </row>
    <row r="331" spans="1:54" s="25" customFormat="1" ht="24" customHeight="1">
      <c r="A331" s="35">
        <v>7130870030</v>
      </c>
      <c r="B331" s="43" t="s">
        <v>665</v>
      </c>
      <c r="C331" s="37" t="s">
        <v>55</v>
      </c>
      <c r="D331" s="38">
        <v>465.7</v>
      </c>
      <c r="E331" s="45" t="s">
        <v>666</v>
      </c>
      <c r="F331" s="45"/>
      <c r="G331" s="53"/>
      <c r="H331" s="83"/>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row>
    <row r="332" spans="1:54" ht="24" customHeight="1">
      <c r="A332" s="35">
        <v>7130870041</v>
      </c>
      <c r="B332" s="36" t="s">
        <v>667</v>
      </c>
      <c r="C332" s="37" t="s">
        <v>411</v>
      </c>
      <c r="D332" s="38">
        <v>71635.45</v>
      </c>
      <c r="E332" s="45" t="s">
        <v>668</v>
      </c>
      <c r="F332" s="45"/>
      <c r="G332" s="53"/>
      <c r="H332" s="83"/>
    </row>
    <row r="333" spans="1:54" ht="24" customHeight="1">
      <c r="A333" s="35">
        <v>7130870043</v>
      </c>
      <c r="B333" s="36" t="s">
        <v>669</v>
      </c>
      <c r="C333" s="37" t="s">
        <v>411</v>
      </c>
      <c r="D333" s="38">
        <v>71584.320000000007</v>
      </c>
      <c r="E333" s="45" t="s">
        <v>1278</v>
      </c>
      <c r="F333" s="45"/>
      <c r="G333" s="53"/>
      <c r="H333" s="83"/>
    </row>
    <row r="334" spans="1:54" ht="24" customHeight="1">
      <c r="A334" s="35">
        <v>7130870045</v>
      </c>
      <c r="B334" s="36" t="s">
        <v>670</v>
      </c>
      <c r="C334" s="37" t="s">
        <v>411</v>
      </c>
      <c r="D334" s="38">
        <v>71584.320000000007</v>
      </c>
      <c r="E334" s="45" t="s">
        <v>1279</v>
      </c>
      <c r="F334" s="45"/>
      <c r="G334" s="53"/>
      <c r="H334" s="83"/>
    </row>
    <row r="335" spans="1:54" ht="24" customHeight="1">
      <c r="A335" s="35">
        <v>7130870088</v>
      </c>
      <c r="B335" s="36" t="s">
        <v>671</v>
      </c>
      <c r="C335" s="37" t="s">
        <v>32</v>
      </c>
      <c r="D335" s="38">
        <v>2320.48</v>
      </c>
      <c r="E335" s="45"/>
      <c r="F335" s="45"/>
      <c r="G335" s="53"/>
      <c r="H335" s="83"/>
    </row>
    <row r="336" spans="1:54" ht="27" customHeight="1">
      <c r="A336" s="84">
        <v>7130870318</v>
      </c>
      <c r="B336" s="36" t="s">
        <v>672</v>
      </c>
      <c r="C336" s="37" t="s">
        <v>39</v>
      </c>
      <c r="D336" s="38">
        <v>1298.3599999999999</v>
      </c>
      <c r="E336" s="43" t="s">
        <v>673</v>
      </c>
      <c r="F336" s="45"/>
      <c r="G336" s="53"/>
      <c r="H336" s="83"/>
    </row>
    <row r="337" spans="1:54" ht="24" customHeight="1">
      <c r="A337" s="60">
        <v>7130877681</v>
      </c>
      <c r="B337" s="43" t="s">
        <v>122</v>
      </c>
      <c r="C337" s="44" t="s">
        <v>32</v>
      </c>
      <c r="D337" s="38">
        <v>3097.31</v>
      </c>
      <c r="E337" s="43" t="s">
        <v>674</v>
      </c>
      <c r="F337" s="45"/>
      <c r="G337" s="53"/>
      <c r="H337" s="83"/>
    </row>
    <row r="338" spans="1:54" ht="30" customHeight="1">
      <c r="A338" s="42">
        <v>7130877683</v>
      </c>
      <c r="B338" s="43" t="s">
        <v>123</v>
      </c>
      <c r="C338" s="44" t="s">
        <v>32</v>
      </c>
      <c r="D338" s="38">
        <v>2753.15</v>
      </c>
      <c r="E338" s="43" t="s">
        <v>675</v>
      </c>
      <c r="F338" s="45"/>
      <c r="G338" s="53"/>
      <c r="H338" s="83"/>
    </row>
    <row r="339" spans="1:54" ht="24" customHeight="1">
      <c r="A339" s="42">
        <v>7130880006</v>
      </c>
      <c r="B339" s="43" t="s">
        <v>676</v>
      </c>
      <c r="C339" s="44" t="s">
        <v>55</v>
      </c>
      <c r="D339" s="38">
        <v>141.19</v>
      </c>
      <c r="E339" s="45" t="s">
        <v>677</v>
      </c>
      <c r="F339" s="45"/>
      <c r="G339" s="53"/>
      <c r="H339" s="83"/>
    </row>
    <row r="340" spans="1:54" ht="24" customHeight="1">
      <c r="A340" s="42">
        <v>7130880007</v>
      </c>
      <c r="B340" s="73" t="s">
        <v>678</v>
      </c>
      <c r="C340" s="72" t="s">
        <v>55</v>
      </c>
      <c r="D340" s="38">
        <v>179.52</v>
      </c>
      <c r="E340" s="45" t="s">
        <v>677</v>
      </c>
      <c r="G340" s="53"/>
      <c r="H340" s="83"/>
    </row>
    <row r="341" spans="1:54" ht="24" customHeight="1">
      <c r="A341" s="35">
        <v>7130880041</v>
      </c>
      <c r="B341" s="36" t="s">
        <v>679</v>
      </c>
      <c r="C341" s="37" t="s">
        <v>32</v>
      </c>
      <c r="D341" s="38">
        <v>104.33</v>
      </c>
      <c r="E341" s="43" t="s">
        <v>680</v>
      </c>
      <c r="F341" s="45"/>
      <c r="G341" s="53"/>
      <c r="H341" s="83"/>
    </row>
    <row r="342" spans="1:54" ht="28.5" customHeight="1">
      <c r="A342" s="42">
        <v>7130890004</v>
      </c>
      <c r="B342" s="43" t="s">
        <v>681</v>
      </c>
      <c r="C342" s="37" t="s">
        <v>200</v>
      </c>
      <c r="D342" s="38">
        <v>5853.27</v>
      </c>
      <c r="E342" s="43" t="s">
        <v>682</v>
      </c>
      <c r="F342" s="45"/>
      <c r="G342" s="53"/>
      <c r="H342" s="83"/>
    </row>
    <row r="343" spans="1:54" ht="25.5" customHeight="1">
      <c r="A343" s="42">
        <v>7130890005</v>
      </c>
      <c r="B343" s="43" t="s">
        <v>683</v>
      </c>
      <c r="C343" s="37" t="s">
        <v>200</v>
      </c>
      <c r="D343" s="38">
        <v>7385.41</v>
      </c>
      <c r="E343" s="45"/>
      <c r="F343" s="45"/>
      <c r="G343" s="53"/>
      <c r="H343" s="83"/>
    </row>
    <row r="344" spans="1:54" ht="27.75" customHeight="1">
      <c r="A344" s="42">
        <v>7130890006</v>
      </c>
      <c r="B344" s="43" t="s">
        <v>684</v>
      </c>
      <c r="C344" s="37" t="s">
        <v>200</v>
      </c>
      <c r="D344" s="38">
        <v>16750.09</v>
      </c>
      <c r="E344" s="43" t="s">
        <v>685</v>
      </c>
      <c r="F344" s="45"/>
      <c r="G344" s="53"/>
      <c r="H344" s="83"/>
    </row>
    <row r="345" spans="1:54" ht="27" customHeight="1">
      <c r="A345" s="42">
        <v>7130890007</v>
      </c>
      <c r="B345" s="43" t="s">
        <v>686</v>
      </c>
      <c r="C345" s="37" t="s">
        <v>200</v>
      </c>
      <c r="D345" s="38">
        <v>17547.72</v>
      </c>
      <c r="E345" s="43" t="s">
        <v>687</v>
      </c>
      <c r="F345" s="45"/>
      <c r="G345" s="53"/>
      <c r="H345" s="83"/>
    </row>
    <row r="346" spans="1:54" ht="24" customHeight="1">
      <c r="A346" s="42">
        <v>7130890008</v>
      </c>
      <c r="B346" s="43" t="s">
        <v>688</v>
      </c>
      <c r="C346" s="44" t="s">
        <v>200</v>
      </c>
      <c r="D346" s="38">
        <v>59.74</v>
      </c>
      <c r="E346" s="45" t="s">
        <v>689</v>
      </c>
      <c r="F346" s="45"/>
      <c r="G346" s="53"/>
      <c r="H346" s="83"/>
    </row>
    <row r="347" spans="1:54" ht="27.75" customHeight="1">
      <c r="A347" s="42">
        <v>7130890973</v>
      </c>
      <c r="B347" s="87" t="s">
        <v>690</v>
      </c>
      <c r="C347" s="88" t="s">
        <v>39</v>
      </c>
      <c r="D347" s="38">
        <v>64.73</v>
      </c>
      <c r="E347" s="45"/>
      <c r="F347" s="45"/>
      <c r="G347" s="53"/>
      <c r="H347" s="83"/>
    </row>
    <row r="348" spans="1:54" ht="24" customHeight="1">
      <c r="A348" s="42">
        <v>7131961526</v>
      </c>
      <c r="B348" s="82" t="s">
        <v>1304</v>
      </c>
      <c r="C348" s="38" t="s">
        <v>200</v>
      </c>
      <c r="D348" s="38">
        <v>4631.5</v>
      </c>
      <c r="E348" s="45" t="s">
        <v>1305</v>
      </c>
      <c r="F348" s="45"/>
      <c r="G348" s="89"/>
      <c r="H348" s="83"/>
    </row>
    <row r="349" spans="1:54" ht="24" customHeight="1">
      <c r="A349" s="42">
        <v>7130893004</v>
      </c>
      <c r="B349" s="90" t="s">
        <v>124</v>
      </c>
      <c r="C349" s="62" t="s">
        <v>55</v>
      </c>
      <c r="D349" s="38">
        <v>234.55</v>
      </c>
      <c r="E349" s="45" t="s">
        <v>691</v>
      </c>
      <c r="F349" s="45"/>
      <c r="G349" s="53"/>
      <c r="H349" s="83"/>
    </row>
    <row r="350" spans="1:54" s="25" customFormat="1" ht="24" customHeight="1">
      <c r="A350" s="35">
        <v>7130897759</v>
      </c>
      <c r="B350" s="43" t="s">
        <v>692</v>
      </c>
      <c r="C350" s="37" t="s">
        <v>39</v>
      </c>
      <c r="D350" s="38">
        <v>3934.07</v>
      </c>
      <c r="E350" s="43" t="s">
        <v>693</v>
      </c>
      <c r="F350" s="45"/>
      <c r="G350" s="53"/>
      <c r="H350" s="83"/>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row>
    <row r="351" spans="1:54" s="25" customFormat="1" ht="24" customHeight="1">
      <c r="A351" s="35">
        <v>7130810233</v>
      </c>
      <c r="B351" s="43" t="s">
        <v>1721</v>
      </c>
      <c r="C351" s="37" t="s">
        <v>39</v>
      </c>
      <c r="D351" s="38">
        <v>20890.36</v>
      </c>
      <c r="E351" s="43"/>
      <c r="F351" s="45"/>
      <c r="G351" s="53"/>
      <c r="H351" s="83"/>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row>
    <row r="352" spans="1:54" s="25" customFormat="1" ht="24" customHeight="1">
      <c r="A352" s="35">
        <v>7130810235</v>
      </c>
      <c r="B352" s="43" t="s">
        <v>1723</v>
      </c>
      <c r="C352" s="37" t="s">
        <v>39</v>
      </c>
      <c r="D352" s="38">
        <v>1998.48</v>
      </c>
      <c r="E352" s="43"/>
      <c r="F352" s="45"/>
      <c r="G352" s="53"/>
      <c r="H352" s="83"/>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row>
    <row r="353" spans="1:8" ht="24" customHeight="1">
      <c r="A353" s="42">
        <v>7131210001</v>
      </c>
      <c r="B353" s="43" t="s">
        <v>694</v>
      </c>
      <c r="C353" s="44" t="s">
        <v>200</v>
      </c>
      <c r="D353" s="38">
        <v>133.4</v>
      </c>
      <c r="E353" s="45"/>
      <c r="F353" s="45"/>
      <c r="G353" s="53"/>
      <c r="H353" s="83"/>
    </row>
    <row r="354" spans="1:8" customFormat="1" ht="24" customHeight="1">
      <c r="A354" s="1822">
        <v>7131210010</v>
      </c>
      <c r="B354" s="1824" t="s">
        <v>695</v>
      </c>
      <c r="C354" s="1825" t="s">
        <v>32</v>
      </c>
      <c r="D354" s="38"/>
      <c r="E354" s="1811"/>
      <c r="F354" s="1811"/>
      <c r="G354" s="59" t="s">
        <v>243</v>
      </c>
      <c r="H354" s="1812"/>
    </row>
    <row r="355" spans="1:8" customFormat="1" ht="24" customHeight="1">
      <c r="A355" s="1826">
        <v>7131210018</v>
      </c>
      <c r="B355" s="1827" t="s">
        <v>696</v>
      </c>
      <c r="C355" s="1828" t="s">
        <v>32</v>
      </c>
      <c r="D355" s="38"/>
      <c r="E355" s="1811"/>
      <c r="F355" s="1811"/>
      <c r="G355" s="59" t="s">
        <v>243</v>
      </c>
      <c r="H355" s="1812"/>
    </row>
    <row r="356" spans="1:8" customFormat="1" ht="24" customHeight="1">
      <c r="A356" s="1826">
        <v>7131210019</v>
      </c>
      <c r="B356" s="1829" t="s">
        <v>697</v>
      </c>
      <c r="C356" s="1830" t="s">
        <v>32</v>
      </c>
      <c r="D356" s="38"/>
      <c r="E356" s="1811"/>
      <c r="F356" s="1811"/>
      <c r="G356" s="59" t="s">
        <v>243</v>
      </c>
      <c r="H356" s="1812"/>
    </row>
    <row r="357" spans="1:8" customFormat="1" ht="24" customHeight="1">
      <c r="A357" s="1831">
        <v>7131210020</v>
      </c>
      <c r="B357" s="1832" t="s">
        <v>698</v>
      </c>
      <c r="C357" s="1828" t="s">
        <v>32</v>
      </c>
      <c r="D357" s="38"/>
      <c r="E357" s="1811"/>
      <c r="F357" s="1811"/>
      <c r="G357" s="59" t="s">
        <v>243</v>
      </c>
      <c r="H357" s="1812"/>
    </row>
    <row r="358" spans="1:8" customFormat="1" ht="24" customHeight="1">
      <c r="A358" s="1826">
        <v>7131210021</v>
      </c>
      <c r="B358" s="1833" t="s">
        <v>699</v>
      </c>
      <c r="C358" s="1825" t="s">
        <v>200</v>
      </c>
      <c r="D358" s="38"/>
      <c r="E358" s="1811"/>
      <c r="F358" s="1811"/>
      <c r="G358" s="59" t="s">
        <v>243</v>
      </c>
      <c r="H358" s="1812"/>
    </row>
    <row r="359" spans="1:8" customFormat="1" ht="24" customHeight="1">
      <c r="A359" s="1826">
        <v>7131210022</v>
      </c>
      <c r="B359" s="1832" t="s">
        <v>700</v>
      </c>
      <c r="C359" s="1828" t="s">
        <v>200</v>
      </c>
      <c r="D359" s="38"/>
      <c r="E359" s="1811"/>
      <c r="F359" s="1811"/>
      <c r="G359" s="59" t="s">
        <v>243</v>
      </c>
      <c r="H359" s="1812"/>
    </row>
    <row r="360" spans="1:8" customFormat="1" ht="24" customHeight="1">
      <c r="A360" s="1814">
        <v>7131210852</v>
      </c>
      <c r="B360" s="1815" t="s">
        <v>701</v>
      </c>
      <c r="C360" s="1820" t="s">
        <v>32</v>
      </c>
      <c r="D360" s="38"/>
      <c r="E360" s="1811"/>
      <c r="F360" s="1811"/>
      <c r="G360" s="59" t="s">
        <v>243</v>
      </c>
      <c r="H360" s="1812"/>
    </row>
    <row r="361" spans="1:8" customFormat="1" ht="24" customHeight="1">
      <c r="A361" s="1814">
        <v>7131210881</v>
      </c>
      <c r="B361" s="1815" t="s">
        <v>702</v>
      </c>
      <c r="C361" s="1820" t="s">
        <v>32</v>
      </c>
      <c r="D361" s="38"/>
      <c r="E361" s="1811" t="s">
        <v>703</v>
      </c>
      <c r="F361" s="1811"/>
      <c r="G361" s="59" t="s">
        <v>243</v>
      </c>
      <c r="H361" s="1812"/>
    </row>
    <row r="362" spans="1:8" customFormat="1" ht="24" customHeight="1">
      <c r="A362" s="1814">
        <v>7131220182</v>
      </c>
      <c r="B362" s="1815" t="s">
        <v>704</v>
      </c>
      <c r="C362" s="1820" t="s">
        <v>32</v>
      </c>
      <c r="D362" s="38"/>
      <c r="E362" s="1811" t="s">
        <v>705</v>
      </c>
      <c r="F362" s="1811"/>
      <c r="G362" s="59" t="s">
        <v>243</v>
      </c>
      <c r="H362" s="1812"/>
    </row>
    <row r="363" spans="1:8" customFormat="1" ht="24" customHeight="1">
      <c r="A363" s="1814">
        <v>7131230003</v>
      </c>
      <c r="B363" s="1815" t="s">
        <v>706</v>
      </c>
      <c r="C363" s="1820" t="s">
        <v>32</v>
      </c>
      <c r="D363" s="38"/>
      <c r="E363" s="1817" t="s">
        <v>707</v>
      </c>
      <c r="F363" s="1811"/>
      <c r="G363" s="59" t="s">
        <v>243</v>
      </c>
      <c r="H363" s="1812"/>
    </row>
    <row r="364" spans="1:8" customFormat="1" ht="24" customHeight="1">
      <c r="A364" s="1814">
        <v>7131230116</v>
      </c>
      <c r="B364" s="1815" t="s">
        <v>708</v>
      </c>
      <c r="C364" s="1820" t="s">
        <v>32</v>
      </c>
      <c r="D364" s="38"/>
      <c r="E364" s="1817" t="s">
        <v>709</v>
      </c>
      <c r="F364" s="1811"/>
      <c r="G364" s="59" t="s">
        <v>243</v>
      </c>
      <c r="H364" s="1812"/>
    </row>
    <row r="365" spans="1:8" customFormat="1" ht="24" customHeight="1">
      <c r="A365" s="1822">
        <v>7131230128</v>
      </c>
      <c r="B365" s="1815" t="s">
        <v>710</v>
      </c>
      <c r="C365" s="1820" t="s">
        <v>32</v>
      </c>
      <c r="D365" s="38"/>
      <c r="E365" s="1817" t="s">
        <v>711</v>
      </c>
      <c r="F365" s="1811"/>
      <c r="G365" s="59" t="s">
        <v>243</v>
      </c>
      <c r="H365" s="1812"/>
    </row>
    <row r="366" spans="1:8" customFormat="1" ht="24" customHeight="1">
      <c r="A366" s="1814">
        <v>7131280006</v>
      </c>
      <c r="B366" s="1815" t="s">
        <v>712</v>
      </c>
      <c r="C366" s="1820" t="s">
        <v>32</v>
      </c>
      <c r="D366" s="38"/>
      <c r="E366" s="1811"/>
      <c r="F366" s="1811"/>
      <c r="G366" s="59" t="s">
        <v>243</v>
      </c>
      <c r="H366" s="1812"/>
    </row>
    <row r="367" spans="1:8" customFormat="1" ht="24" customHeight="1">
      <c r="A367" s="1814">
        <v>7131280007</v>
      </c>
      <c r="B367" s="1815" t="s">
        <v>713</v>
      </c>
      <c r="C367" s="1820" t="s">
        <v>32</v>
      </c>
      <c r="D367" s="38"/>
      <c r="E367" s="1811" t="s">
        <v>714</v>
      </c>
      <c r="F367" s="1811"/>
      <c r="G367" s="59" t="s">
        <v>243</v>
      </c>
      <c r="H367" s="1812"/>
    </row>
    <row r="368" spans="1:8" customFormat="1" ht="24" customHeight="1">
      <c r="A368" s="1814">
        <v>7131280008</v>
      </c>
      <c r="B368" s="1815" t="s">
        <v>715</v>
      </c>
      <c r="C368" s="1820" t="s">
        <v>32</v>
      </c>
      <c r="D368" s="38"/>
      <c r="E368" s="1811"/>
      <c r="F368" s="1811"/>
      <c r="G368" s="59" t="s">
        <v>243</v>
      </c>
      <c r="H368" s="1812"/>
    </row>
    <row r="369" spans="1:54" customFormat="1" ht="24" customHeight="1">
      <c r="A369" s="1814">
        <v>7131280009</v>
      </c>
      <c r="B369" s="1815" t="s">
        <v>716</v>
      </c>
      <c r="C369" s="1820" t="s">
        <v>32</v>
      </c>
      <c r="D369" s="38"/>
      <c r="E369" s="1811"/>
      <c r="F369" s="1811"/>
      <c r="G369" s="59" t="s">
        <v>243</v>
      </c>
      <c r="H369" s="1812"/>
    </row>
    <row r="370" spans="1:54" customFormat="1" ht="24" customHeight="1">
      <c r="A370" s="1814">
        <v>7131280010</v>
      </c>
      <c r="B370" s="1815" t="s">
        <v>717</v>
      </c>
      <c r="C370" s="1820" t="s">
        <v>32</v>
      </c>
      <c r="D370" s="38"/>
      <c r="E370" s="1811"/>
      <c r="F370" s="1811"/>
      <c r="G370" s="59" t="s">
        <v>243</v>
      </c>
      <c r="H370" s="1812"/>
    </row>
    <row r="371" spans="1:54" customFormat="1" ht="24" customHeight="1">
      <c r="A371" s="1814">
        <v>7131280011</v>
      </c>
      <c r="B371" s="1815" t="s">
        <v>718</v>
      </c>
      <c r="C371" s="1820" t="s">
        <v>32</v>
      </c>
      <c r="D371" s="38"/>
      <c r="E371" s="1811"/>
      <c r="F371" s="1811"/>
      <c r="G371" s="59" t="s">
        <v>243</v>
      </c>
      <c r="H371" s="1812"/>
    </row>
    <row r="372" spans="1:54" customFormat="1" ht="24" customHeight="1">
      <c r="A372" s="1814">
        <v>7131280012</v>
      </c>
      <c r="B372" s="1815" t="s">
        <v>719</v>
      </c>
      <c r="C372" s="1820" t="s">
        <v>32</v>
      </c>
      <c r="D372" s="38"/>
      <c r="E372" s="1817" t="s">
        <v>720</v>
      </c>
      <c r="F372" s="1811"/>
      <c r="G372" s="59" t="s">
        <v>243</v>
      </c>
      <c r="H372" s="1812"/>
    </row>
    <row r="373" spans="1:54" customFormat="1" ht="24" customHeight="1">
      <c r="A373" s="1814">
        <v>7131280013</v>
      </c>
      <c r="B373" s="1815" t="s">
        <v>721</v>
      </c>
      <c r="C373" s="1820" t="s">
        <v>32</v>
      </c>
      <c r="D373" s="38"/>
      <c r="E373" s="1811" t="s">
        <v>722</v>
      </c>
      <c r="F373" s="1811"/>
      <c r="G373" s="59" t="s">
        <v>243</v>
      </c>
      <c r="H373" s="1812"/>
    </row>
    <row r="374" spans="1:54" customFormat="1" ht="24" customHeight="1">
      <c r="A374" s="1814">
        <v>7131280014</v>
      </c>
      <c r="B374" s="1815" t="s">
        <v>723</v>
      </c>
      <c r="C374" s="1820" t="s">
        <v>32</v>
      </c>
      <c r="D374" s="38"/>
      <c r="E374" s="1811" t="s">
        <v>724</v>
      </c>
      <c r="F374" s="1811"/>
      <c r="G374" s="59" t="s">
        <v>243</v>
      </c>
      <c r="H374" s="1812"/>
    </row>
    <row r="375" spans="1:54" customFormat="1" ht="24" customHeight="1">
      <c r="A375" s="1814">
        <v>7131280015</v>
      </c>
      <c r="B375" s="1815" t="s">
        <v>725</v>
      </c>
      <c r="C375" s="1820" t="s">
        <v>32</v>
      </c>
      <c r="D375" s="38"/>
      <c r="E375" s="1811" t="s">
        <v>726</v>
      </c>
      <c r="F375" s="1811"/>
      <c r="G375" s="59" t="s">
        <v>243</v>
      </c>
      <c r="H375" s="1812"/>
    </row>
    <row r="376" spans="1:54" customFormat="1" ht="24" customHeight="1">
      <c r="A376" s="1814">
        <v>7131280016</v>
      </c>
      <c r="B376" s="1815" t="s">
        <v>727</v>
      </c>
      <c r="C376" s="1820" t="s">
        <v>32</v>
      </c>
      <c r="D376" s="38"/>
      <c r="E376" s="1817" t="s">
        <v>728</v>
      </c>
      <c r="F376" s="1811"/>
      <c r="G376" s="59" t="s">
        <v>243</v>
      </c>
      <c r="H376" s="1812"/>
    </row>
    <row r="377" spans="1:54" customFormat="1" ht="24" customHeight="1">
      <c r="A377" s="1814">
        <v>7131280017</v>
      </c>
      <c r="B377" s="1815" t="s">
        <v>729</v>
      </c>
      <c r="C377" s="1820" t="s">
        <v>32</v>
      </c>
      <c r="D377" s="38"/>
      <c r="E377" s="1817" t="s">
        <v>730</v>
      </c>
      <c r="F377" s="1811"/>
      <c r="G377" s="59" t="s">
        <v>243</v>
      </c>
      <c r="H377" s="1812"/>
    </row>
    <row r="378" spans="1:54" customFormat="1" ht="24" customHeight="1">
      <c r="A378" s="1814">
        <v>7131280882</v>
      </c>
      <c r="B378" s="1815" t="s">
        <v>731</v>
      </c>
      <c r="C378" s="1820" t="s">
        <v>32</v>
      </c>
      <c r="D378" s="38"/>
      <c r="E378" s="1811"/>
      <c r="F378" s="1811"/>
      <c r="G378" s="59" t="s">
        <v>243</v>
      </c>
      <c r="H378" s="1812"/>
    </row>
    <row r="379" spans="1:54" s="25" customFormat="1" ht="28.5" customHeight="1">
      <c r="A379" s="35">
        <v>7131300046</v>
      </c>
      <c r="B379" s="36" t="s">
        <v>732</v>
      </c>
      <c r="C379" s="37" t="s">
        <v>32</v>
      </c>
      <c r="D379" s="38">
        <v>1948.97</v>
      </c>
      <c r="E379" s="43" t="s">
        <v>733</v>
      </c>
      <c r="F379" s="46" t="s">
        <v>212</v>
      </c>
      <c r="G379" s="91"/>
      <c r="H379" s="83"/>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row>
    <row r="380" spans="1:54" s="25" customFormat="1" ht="39" customHeight="1">
      <c r="A380" s="42">
        <v>7131300065</v>
      </c>
      <c r="B380" s="36" t="s">
        <v>734</v>
      </c>
      <c r="C380" s="37" t="s">
        <v>32</v>
      </c>
      <c r="D380" s="38">
        <v>1339370.2</v>
      </c>
      <c r="E380" s="45" t="s">
        <v>735</v>
      </c>
      <c r="F380" s="45"/>
      <c r="G380" s="91"/>
      <c r="H380" s="83"/>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row>
    <row r="381" spans="1:54" ht="24" customHeight="1">
      <c r="A381" s="42">
        <v>7131300067</v>
      </c>
      <c r="B381" s="43" t="s">
        <v>736</v>
      </c>
      <c r="C381" s="44" t="s">
        <v>200</v>
      </c>
      <c r="D381" s="38">
        <v>189.19</v>
      </c>
      <c r="E381" s="45"/>
      <c r="F381" s="45"/>
      <c r="G381" s="56" t="s">
        <v>737</v>
      </c>
      <c r="H381" s="83"/>
      <c r="K381" s="83"/>
    </row>
    <row r="382" spans="1:54" ht="24" customHeight="1">
      <c r="A382" s="42">
        <v>7131300082</v>
      </c>
      <c r="B382" s="43" t="s">
        <v>738</v>
      </c>
      <c r="C382" s="44" t="s">
        <v>200</v>
      </c>
      <c r="D382" s="38">
        <v>875.6</v>
      </c>
      <c r="E382" s="43" t="s">
        <v>739</v>
      </c>
      <c r="F382" s="45"/>
      <c r="G382" s="53"/>
      <c r="H382" s="83"/>
    </row>
    <row r="383" spans="1:54" s="25" customFormat="1" ht="30.75" customHeight="1">
      <c r="A383" s="37">
        <v>7131300500</v>
      </c>
      <c r="B383" s="36" t="s">
        <v>740</v>
      </c>
      <c r="C383" s="37" t="s">
        <v>32</v>
      </c>
      <c r="D383" s="38">
        <v>847.46</v>
      </c>
      <c r="E383" s="43" t="s">
        <v>741</v>
      </c>
      <c r="F383" s="46" t="s">
        <v>212</v>
      </c>
      <c r="G383" s="91"/>
      <c r="H383" s="83"/>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A383" s="31"/>
      <c r="BB383" s="31"/>
    </row>
    <row r="384" spans="1:54" s="25" customFormat="1" ht="24" customHeight="1">
      <c r="A384" s="37">
        <v>7131300881</v>
      </c>
      <c r="B384" s="36" t="s">
        <v>742</v>
      </c>
      <c r="C384" s="37" t="s">
        <v>32</v>
      </c>
      <c r="D384" s="38">
        <v>26794.74</v>
      </c>
      <c r="E384" s="43" t="s">
        <v>743</v>
      </c>
      <c r="F384" s="45"/>
      <c r="G384" s="53"/>
      <c r="H384" s="83"/>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A384" s="31"/>
      <c r="BB384" s="31"/>
    </row>
    <row r="385" spans="1:54" s="25" customFormat="1" ht="30" customHeight="1">
      <c r="A385" s="37">
        <v>7131310002</v>
      </c>
      <c r="B385" s="67" t="s">
        <v>744</v>
      </c>
      <c r="C385" s="58" t="s">
        <v>32</v>
      </c>
      <c r="D385" s="38">
        <v>3490.26</v>
      </c>
      <c r="E385" s="43"/>
      <c r="F385" s="45"/>
      <c r="G385" s="39"/>
      <c r="H385" s="83"/>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row>
    <row r="386" spans="1:54" s="25" customFormat="1" ht="27.75" customHeight="1">
      <c r="A386" s="37">
        <v>7131310005</v>
      </c>
      <c r="B386" s="67" t="s">
        <v>745</v>
      </c>
      <c r="C386" s="58" t="s">
        <v>32</v>
      </c>
      <c r="D386" s="38">
        <v>3387.95</v>
      </c>
      <c r="E386" s="43"/>
      <c r="F386" s="45"/>
      <c r="G386" s="39"/>
      <c r="H386" s="83"/>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row>
    <row r="387" spans="1:54" s="25" customFormat="1" ht="24" customHeight="1">
      <c r="A387" s="58">
        <v>7131310045</v>
      </c>
      <c r="B387" s="92" t="s">
        <v>1331</v>
      </c>
      <c r="C387" s="70" t="s">
        <v>32</v>
      </c>
      <c r="D387" s="38">
        <v>1200</v>
      </c>
      <c r="E387" s="43"/>
      <c r="F387" s="45"/>
      <c r="G387" s="93"/>
      <c r="H387" s="83"/>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A387" s="31"/>
      <c r="BB387" s="31"/>
    </row>
    <row r="388" spans="1:54" s="25" customFormat="1" ht="24" customHeight="1">
      <c r="A388" s="58">
        <v>7131310040</v>
      </c>
      <c r="B388" s="92" t="s">
        <v>1332</v>
      </c>
      <c r="C388" s="70" t="s">
        <v>32</v>
      </c>
      <c r="D388" s="38">
        <v>2500.0100000000002</v>
      </c>
      <c r="E388" s="43"/>
      <c r="F388" s="45"/>
      <c r="G388" s="93"/>
      <c r="H388" s="83"/>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A388" s="31"/>
      <c r="BB388" s="31"/>
    </row>
    <row r="389" spans="1:54" s="25" customFormat="1" ht="24" customHeight="1">
      <c r="A389" s="37">
        <v>7131310013</v>
      </c>
      <c r="B389" s="67" t="s">
        <v>746</v>
      </c>
      <c r="C389" s="37" t="s">
        <v>32</v>
      </c>
      <c r="D389" s="38">
        <v>5339.5</v>
      </c>
      <c r="E389" s="45" t="s">
        <v>747</v>
      </c>
      <c r="F389" s="46" t="s">
        <v>212</v>
      </c>
      <c r="G389" s="36"/>
      <c r="H389" s="83"/>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A389" s="31"/>
      <c r="BB389" s="31"/>
    </row>
    <row r="390" spans="1:54" ht="40.5" customHeight="1">
      <c r="A390" s="37">
        <v>7131310015</v>
      </c>
      <c r="B390" s="36" t="s">
        <v>748</v>
      </c>
      <c r="C390" s="37" t="s">
        <v>32</v>
      </c>
      <c r="D390" s="38">
        <v>15146.66</v>
      </c>
      <c r="E390" s="43" t="s">
        <v>749</v>
      </c>
      <c r="F390" s="46" t="s">
        <v>212</v>
      </c>
      <c r="G390" s="94"/>
      <c r="H390" s="83"/>
    </row>
    <row r="391" spans="1:54" s="25" customFormat="1" ht="29.25" customHeight="1">
      <c r="A391" s="37">
        <v>7131310033</v>
      </c>
      <c r="B391" s="67" t="s">
        <v>750</v>
      </c>
      <c r="C391" s="37" t="s">
        <v>32</v>
      </c>
      <c r="D391" s="38">
        <v>4723.38</v>
      </c>
      <c r="E391" s="43" t="s">
        <v>751</v>
      </c>
      <c r="F391" s="46" t="s">
        <v>212</v>
      </c>
      <c r="G391" s="94"/>
      <c r="H391" s="83"/>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A391" s="31"/>
      <c r="BB391" s="31"/>
    </row>
    <row r="392" spans="1:54" s="25" customFormat="1" ht="28.5" customHeight="1">
      <c r="A392" s="37">
        <v>7131310034</v>
      </c>
      <c r="B392" s="67" t="s">
        <v>752</v>
      </c>
      <c r="C392" s="37" t="s">
        <v>32</v>
      </c>
      <c r="D392" s="38">
        <v>4723.38</v>
      </c>
      <c r="E392" s="43" t="s">
        <v>751</v>
      </c>
      <c r="F392" s="46" t="s">
        <v>212</v>
      </c>
      <c r="G392" s="47"/>
      <c r="H392" s="83"/>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row>
    <row r="393" spans="1:54" s="25" customFormat="1" ht="24" customHeight="1">
      <c r="A393" s="37">
        <v>7131310035</v>
      </c>
      <c r="B393" s="67" t="s">
        <v>753</v>
      </c>
      <c r="C393" s="37" t="s">
        <v>32</v>
      </c>
      <c r="D393" s="38">
        <v>28099.05</v>
      </c>
      <c r="E393" s="43" t="s">
        <v>754</v>
      </c>
      <c r="F393" s="46" t="s">
        <v>212</v>
      </c>
      <c r="G393" s="36"/>
      <c r="H393" s="83"/>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A393" s="31"/>
      <c r="BB393" s="31"/>
    </row>
    <row r="394" spans="1:54" s="25" customFormat="1" ht="24" customHeight="1">
      <c r="A394" s="37">
        <v>7131310036</v>
      </c>
      <c r="B394" s="67" t="s">
        <v>755</v>
      </c>
      <c r="C394" s="37" t="s">
        <v>32</v>
      </c>
      <c r="D394" s="38">
        <v>22151.94</v>
      </c>
      <c r="E394" s="43" t="s">
        <v>756</v>
      </c>
      <c r="F394" s="46" t="s">
        <v>212</v>
      </c>
      <c r="G394" s="36"/>
      <c r="H394" s="83"/>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row>
    <row r="395" spans="1:54" s="25" customFormat="1" ht="24" customHeight="1">
      <c r="A395" s="37">
        <v>7131310042</v>
      </c>
      <c r="B395" s="47" t="s">
        <v>757</v>
      </c>
      <c r="C395" s="37" t="s">
        <v>32</v>
      </c>
      <c r="D395" s="38">
        <v>28793.51</v>
      </c>
      <c r="E395" s="45"/>
      <c r="F395" s="46" t="s">
        <v>212</v>
      </c>
      <c r="G395" s="91"/>
      <c r="H395" s="83"/>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row>
    <row r="396" spans="1:54" ht="24" customHeight="1">
      <c r="A396" s="37">
        <v>7131397678</v>
      </c>
      <c r="B396" s="36" t="s">
        <v>758</v>
      </c>
      <c r="C396" s="37" t="s">
        <v>32</v>
      </c>
      <c r="D396" s="38">
        <v>2120.86</v>
      </c>
      <c r="E396" s="45" t="s">
        <v>759</v>
      </c>
      <c r="F396" s="45"/>
      <c r="G396" s="51"/>
      <c r="H396" s="83"/>
    </row>
    <row r="397" spans="1:54" s="25" customFormat="1" ht="27.75" customHeight="1">
      <c r="A397" s="37">
        <v>7131310997</v>
      </c>
      <c r="B397" s="36" t="s">
        <v>760</v>
      </c>
      <c r="C397" s="37" t="s">
        <v>32</v>
      </c>
      <c r="D397" s="38">
        <v>2047.72</v>
      </c>
      <c r="E397" s="45" t="s">
        <v>761</v>
      </c>
      <c r="F397" s="46" t="s">
        <v>212</v>
      </c>
      <c r="G397" s="36"/>
      <c r="H397" s="83"/>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c r="AY397" s="31"/>
      <c r="AZ397" s="31"/>
      <c r="BA397" s="31"/>
      <c r="BB397" s="31"/>
    </row>
    <row r="398" spans="1:54" ht="24" customHeight="1">
      <c r="A398" s="44">
        <v>7131320009</v>
      </c>
      <c r="B398" s="43" t="s">
        <v>762</v>
      </c>
      <c r="C398" s="44" t="s">
        <v>200</v>
      </c>
      <c r="D398" s="38">
        <v>3759.68</v>
      </c>
      <c r="E398" s="43" t="s">
        <v>763</v>
      </c>
      <c r="F398" s="45"/>
      <c r="G398" s="53"/>
      <c r="H398" s="83"/>
    </row>
    <row r="399" spans="1:54" ht="24" customHeight="1">
      <c r="A399" s="42">
        <v>7131321603</v>
      </c>
      <c r="B399" s="43" t="s">
        <v>764</v>
      </c>
      <c r="C399" s="44" t="s">
        <v>200</v>
      </c>
      <c r="D399" s="38">
        <v>4511.67</v>
      </c>
      <c r="E399" s="45"/>
      <c r="F399" s="45"/>
      <c r="G399" s="56" t="s">
        <v>737</v>
      </c>
      <c r="H399" s="83"/>
      <c r="K399" s="83"/>
    </row>
    <row r="400" spans="1:54" ht="24" customHeight="1">
      <c r="A400" s="42">
        <v>7131324780</v>
      </c>
      <c r="B400" s="43" t="s">
        <v>765</v>
      </c>
      <c r="C400" s="44" t="s">
        <v>200</v>
      </c>
      <c r="D400" s="38">
        <v>4511.6000000000004</v>
      </c>
      <c r="E400" s="45"/>
      <c r="F400" s="45"/>
      <c r="G400" s="53"/>
      <c r="H400" s="83"/>
    </row>
    <row r="401" spans="1:54" ht="24" customHeight="1">
      <c r="A401" s="42">
        <v>7131324806</v>
      </c>
      <c r="B401" s="43" t="s">
        <v>766</v>
      </c>
      <c r="C401" s="44" t="s">
        <v>200</v>
      </c>
      <c r="D401" s="38">
        <v>6799.68</v>
      </c>
      <c r="E401" s="45" t="s">
        <v>767</v>
      </c>
      <c r="F401" s="45"/>
      <c r="G401" s="53"/>
      <c r="H401" s="83"/>
    </row>
    <row r="402" spans="1:54" ht="24" customHeight="1">
      <c r="A402" s="35">
        <v>7131329275</v>
      </c>
      <c r="B402" s="36" t="s">
        <v>768</v>
      </c>
      <c r="C402" s="37" t="s">
        <v>32</v>
      </c>
      <c r="D402" s="38">
        <v>8494.76</v>
      </c>
      <c r="E402" s="45"/>
      <c r="F402" s="45"/>
      <c r="G402" s="53"/>
      <c r="H402" s="83"/>
    </row>
    <row r="403" spans="1:54" s="25" customFormat="1" ht="28.5" customHeight="1">
      <c r="A403" s="35">
        <v>7131334001</v>
      </c>
      <c r="B403" s="67" t="s">
        <v>769</v>
      </c>
      <c r="C403" s="37" t="s">
        <v>200</v>
      </c>
      <c r="D403" s="38">
        <v>7829.3</v>
      </c>
      <c r="E403" s="43" t="s">
        <v>770</v>
      </c>
      <c r="F403" s="45"/>
      <c r="G403" s="67"/>
      <c r="H403" s="83"/>
      <c r="I403" s="1834"/>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row>
    <row r="404" spans="1:54" s="25" customFormat="1" ht="37.5" customHeight="1">
      <c r="A404" s="35">
        <v>7131334002</v>
      </c>
      <c r="B404" s="67" t="s">
        <v>771</v>
      </c>
      <c r="C404" s="37" t="s">
        <v>200</v>
      </c>
      <c r="D404" s="38">
        <v>7960.45</v>
      </c>
      <c r="E404" s="43" t="s">
        <v>772</v>
      </c>
      <c r="F404" s="45"/>
      <c r="G404" s="36"/>
      <c r="H404" s="83"/>
      <c r="I404" s="1834"/>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row>
    <row r="405" spans="1:54" s="25" customFormat="1" ht="24" customHeight="1">
      <c r="A405" s="35">
        <v>7131399007</v>
      </c>
      <c r="B405" s="36" t="s">
        <v>773</v>
      </c>
      <c r="C405" s="37" t="s">
        <v>200</v>
      </c>
      <c r="D405" s="38">
        <v>1239</v>
      </c>
      <c r="E405" s="45"/>
      <c r="F405" s="45"/>
      <c r="G405" s="53"/>
      <c r="H405" s="83"/>
      <c r="I405" s="1834"/>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row>
    <row r="406" spans="1:54" s="25" customFormat="1" ht="24" customHeight="1">
      <c r="A406" s="95">
        <v>7131300008</v>
      </c>
      <c r="B406" s="67" t="s">
        <v>774</v>
      </c>
      <c r="C406" s="70" t="s">
        <v>200</v>
      </c>
      <c r="D406" s="38">
        <v>3224.08</v>
      </c>
      <c r="E406" s="45"/>
      <c r="F406" s="45"/>
      <c r="G406" s="39"/>
      <c r="H406" s="83"/>
      <c r="I406" s="1834"/>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row>
    <row r="407" spans="1:54" s="25" customFormat="1" ht="24" customHeight="1">
      <c r="A407" s="95">
        <v>7131300009</v>
      </c>
      <c r="B407" s="92" t="s">
        <v>775</v>
      </c>
      <c r="C407" s="70" t="s">
        <v>200</v>
      </c>
      <c r="D407" s="38">
        <v>3599</v>
      </c>
      <c r="E407" s="45"/>
      <c r="F407" s="45"/>
      <c r="G407" s="96"/>
      <c r="H407" s="83"/>
      <c r="I407" s="1834"/>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row>
    <row r="408" spans="1:54" s="25" customFormat="1" ht="28.5" customHeight="1">
      <c r="A408" s="95">
        <v>7131300010</v>
      </c>
      <c r="B408" s="92" t="s">
        <v>776</v>
      </c>
      <c r="C408" s="70" t="s">
        <v>200</v>
      </c>
      <c r="D408" s="38">
        <v>37170</v>
      </c>
      <c r="E408" s="45"/>
      <c r="F408" s="45"/>
      <c r="G408" s="96"/>
      <c r="H408" s="83"/>
      <c r="I408" s="1834"/>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row>
    <row r="409" spans="1:54" ht="24" customHeight="1">
      <c r="A409" s="42">
        <v>7131338004</v>
      </c>
      <c r="B409" s="43" t="s">
        <v>777</v>
      </c>
      <c r="C409" s="44" t="s">
        <v>200</v>
      </c>
      <c r="D409" s="38">
        <v>76276.800000000003</v>
      </c>
      <c r="E409" s="45"/>
      <c r="F409" s="45"/>
      <c r="G409" s="56" t="s">
        <v>737</v>
      </c>
      <c r="H409" s="83"/>
      <c r="K409" s="83"/>
    </row>
    <row r="410" spans="1:54" ht="24" customHeight="1">
      <c r="A410" s="42">
        <v>7131338025</v>
      </c>
      <c r="B410" s="43" t="s">
        <v>778</v>
      </c>
      <c r="C410" s="44" t="s">
        <v>200</v>
      </c>
      <c r="D410" s="38">
        <v>69.010000000000005</v>
      </c>
      <c r="E410" s="43" t="s">
        <v>779</v>
      </c>
      <c r="F410" s="45"/>
      <c r="G410" s="53"/>
      <c r="H410" s="83"/>
    </row>
    <row r="411" spans="1:54" ht="24" customHeight="1">
      <c r="A411" s="42">
        <v>7131387501</v>
      </c>
      <c r="B411" s="43" t="s">
        <v>780</v>
      </c>
      <c r="C411" s="44" t="s">
        <v>200</v>
      </c>
      <c r="D411" s="38">
        <v>314.52999999999997</v>
      </c>
      <c r="E411" s="54"/>
      <c r="F411" s="54"/>
      <c r="G411" s="53"/>
      <c r="H411" s="83"/>
    </row>
    <row r="412" spans="1:54" ht="24" customHeight="1">
      <c r="A412" s="42">
        <v>7131387502</v>
      </c>
      <c r="B412" s="43" t="s">
        <v>781</v>
      </c>
      <c r="C412" s="44" t="s">
        <v>200</v>
      </c>
      <c r="D412" s="38">
        <v>622.29</v>
      </c>
      <c r="E412" s="45" t="s">
        <v>782</v>
      </c>
      <c r="F412" s="45"/>
      <c r="G412" s="53"/>
      <c r="H412" s="83"/>
    </row>
    <row r="413" spans="1:54" ht="24" customHeight="1">
      <c r="A413" s="42">
        <v>7131390014</v>
      </c>
      <c r="B413" s="43" t="s">
        <v>783</v>
      </c>
      <c r="C413" s="44" t="s">
        <v>200</v>
      </c>
      <c r="D413" s="38">
        <v>246.74</v>
      </c>
      <c r="E413" s="39"/>
      <c r="F413" s="39"/>
      <c r="G413" s="53"/>
      <c r="H413" s="83"/>
    </row>
    <row r="414" spans="1:54" ht="24" customHeight="1">
      <c r="A414" s="42">
        <v>7131390015</v>
      </c>
      <c r="B414" s="43" t="s">
        <v>784</v>
      </c>
      <c r="C414" s="44" t="s">
        <v>200</v>
      </c>
      <c r="D414" s="38">
        <v>42.66</v>
      </c>
      <c r="E414" s="39"/>
      <c r="F414" s="39"/>
      <c r="G414" s="53"/>
      <c r="H414" s="83"/>
    </row>
    <row r="415" spans="1:54" ht="24" customHeight="1">
      <c r="A415" s="42">
        <v>7131390016</v>
      </c>
      <c r="B415" s="43" t="s">
        <v>785</v>
      </c>
      <c r="C415" s="44" t="s">
        <v>200</v>
      </c>
      <c r="D415" s="38">
        <v>597.74</v>
      </c>
      <c r="E415" s="39"/>
      <c r="F415" s="39"/>
      <c r="G415" s="53"/>
      <c r="H415" s="83"/>
    </row>
    <row r="416" spans="1:54" ht="24" customHeight="1">
      <c r="A416" s="35">
        <v>7131820031</v>
      </c>
      <c r="B416" s="36" t="s">
        <v>786</v>
      </c>
      <c r="C416" s="37" t="s">
        <v>32</v>
      </c>
      <c r="D416" s="38">
        <v>127.37</v>
      </c>
      <c r="E416" s="39"/>
      <c r="F416" s="39"/>
      <c r="G416" s="53"/>
      <c r="H416" s="83"/>
    </row>
    <row r="417" spans="1:54" ht="24" customHeight="1">
      <c r="A417" s="35">
        <v>7131820032</v>
      </c>
      <c r="B417" s="36" t="s">
        <v>787</v>
      </c>
      <c r="C417" s="37" t="s">
        <v>32</v>
      </c>
      <c r="D417" s="38">
        <v>127.37</v>
      </c>
      <c r="E417" s="43" t="s">
        <v>788</v>
      </c>
      <c r="F417" s="54"/>
      <c r="G417" s="53"/>
      <c r="H417" s="83"/>
    </row>
    <row r="418" spans="1:54" ht="24" customHeight="1">
      <c r="A418" s="35">
        <v>7131820033</v>
      </c>
      <c r="B418" s="36" t="s">
        <v>789</v>
      </c>
      <c r="C418" s="37" t="s">
        <v>32</v>
      </c>
      <c r="D418" s="38">
        <v>539.77</v>
      </c>
      <c r="E418" s="54"/>
      <c r="F418" s="54"/>
      <c r="G418" s="53"/>
      <c r="H418" s="83"/>
    </row>
    <row r="419" spans="1:54" ht="24" customHeight="1">
      <c r="A419" s="35">
        <v>7131820034</v>
      </c>
      <c r="B419" s="36" t="s">
        <v>790</v>
      </c>
      <c r="C419" s="37" t="s">
        <v>32</v>
      </c>
      <c r="D419" s="38">
        <v>539.77</v>
      </c>
      <c r="E419" s="54"/>
      <c r="F419" s="54"/>
      <c r="G419" s="53"/>
      <c r="H419" s="83"/>
    </row>
    <row r="420" spans="1:54" ht="24" customHeight="1">
      <c r="A420" s="35">
        <v>7131820035</v>
      </c>
      <c r="B420" s="36" t="s">
        <v>791</v>
      </c>
      <c r="C420" s="37" t="s">
        <v>32</v>
      </c>
      <c r="D420" s="38">
        <v>3595.55</v>
      </c>
      <c r="E420" s="54"/>
      <c r="F420" s="54"/>
      <c r="G420" s="53"/>
      <c r="H420" s="83"/>
    </row>
    <row r="421" spans="1:54" ht="24" customHeight="1">
      <c r="A421" s="35">
        <v>7131820036</v>
      </c>
      <c r="B421" s="36" t="s">
        <v>792</v>
      </c>
      <c r="C421" s="37" t="s">
        <v>32</v>
      </c>
      <c r="D421" s="38">
        <v>3895.7</v>
      </c>
      <c r="E421" s="54"/>
      <c r="F421" s="54"/>
      <c r="G421" s="53"/>
      <c r="H421" s="83"/>
    </row>
    <row r="422" spans="1:54" ht="24" customHeight="1">
      <c r="A422" s="35">
        <v>7131820037</v>
      </c>
      <c r="B422" s="36" t="s">
        <v>793</v>
      </c>
      <c r="C422" s="37" t="s">
        <v>32</v>
      </c>
      <c r="D422" s="38">
        <v>3895.7</v>
      </c>
      <c r="E422" s="54"/>
      <c r="F422" s="54"/>
      <c r="G422" s="53"/>
      <c r="H422" s="83"/>
    </row>
    <row r="423" spans="1:54" ht="24" customHeight="1">
      <c r="A423" s="35">
        <v>7131820038</v>
      </c>
      <c r="B423" s="36" t="s">
        <v>794</v>
      </c>
      <c r="C423" s="37" t="s">
        <v>32</v>
      </c>
      <c r="D423" s="38">
        <v>2846.43</v>
      </c>
      <c r="E423" s="54"/>
      <c r="F423" s="54"/>
      <c r="G423" s="53"/>
      <c r="H423" s="83"/>
    </row>
    <row r="424" spans="1:54" ht="24" customHeight="1">
      <c r="A424" s="35">
        <v>7131820039</v>
      </c>
      <c r="B424" s="36" t="s">
        <v>795</v>
      </c>
      <c r="C424" s="37" t="s">
        <v>32</v>
      </c>
      <c r="D424" s="38">
        <v>6517.65</v>
      </c>
      <c r="E424" s="43" t="s">
        <v>796</v>
      </c>
      <c r="F424" s="45"/>
      <c r="G424" s="53"/>
      <c r="H424" s="83"/>
    </row>
    <row r="425" spans="1:54" s="25" customFormat="1" ht="27.75" customHeight="1">
      <c r="A425" s="35">
        <v>7131900005</v>
      </c>
      <c r="B425" s="67" t="s">
        <v>797</v>
      </c>
      <c r="C425" s="37" t="s">
        <v>32</v>
      </c>
      <c r="D425" s="38">
        <v>980.13</v>
      </c>
      <c r="E425" s="45" t="s">
        <v>798</v>
      </c>
      <c r="F425" s="1835"/>
      <c r="G425" s="43"/>
      <c r="H425" s="83"/>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A425" s="31"/>
      <c r="BB425" s="31"/>
    </row>
    <row r="426" spans="1:54" ht="24" customHeight="1">
      <c r="A426" s="35">
        <v>7131900033</v>
      </c>
      <c r="B426" s="43" t="s">
        <v>799</v>
      </c>
      <c r="C426" s="37" t="s">
        <v>55</v>
      </c>
      <c r="D426" s="38">
        <v>8.44</v>
      </c>
      <c r="E426" s="43" t="s">
        <v>800</v>
      </c>
      <c r="F426" s="45"/>
      <c r="G426" s="53"/>
      <c r="H426" s="83"/>
    </row>
    <row r="427" spans="1:54" ht="24" customHeight="1">
      <c r="A427" s="35">
        <v>7131900071</v>
      </c>
      <c r="B427" s="36" t="s">
        <v>801</v>
      </c>
      <c r="C427" s="37" t="s">
        <v>32</v>
      </c>
      <c r="D427" s="38">
        <v>339.1</v>
      </c>
      <c r="E427" s="45" t="s">
        <v>802</v>
      </c>
      <c r="F427" s="45"/>
      <c r="G427" s="53"/>
      <c r="H427" s="83"/>
    </row>
    <row r="428" spans="1:54" ht="24" customHeight="1">
      <c r="A428" s="35">
        <v>7131900072</v>
      </c>
      <c r="B428" s="36" t="s">
        <v>803</v>
      </c>
      <c r="C428" s="37" t="s">
        <v>32</v>
      </c>
      <c r="D428" s="38">
        <v>521.33000000000004</v>
      </c>
      <c r="E428" s="45" t="s">
        <v>804</v>
      </c>
      <c r="F428" s="45"/>
      <c r="G428" s="53"/>
      <c r="H428" s="83"/>
    </row>
    <row r="429" spans="1:54" ht="24" customHeight="1">
      <c r="A429" s="35">
        <v>7131900625</v>
      </c>
      <c r="B429" s="43" t="s">
        <v>805</v>
      </c>
      <c r="C429" s="37" t="s">
        <v>55</v>
      </c>
      <c r="D429" s="38">
        <v>14.47</v>
      </c>
      <c r="E429" s="43" t="s">
        <v>806</v>
      </c>
      <c r="F429" s="45"/>
      <c r="G429" s="53"/>
      <c r="H429" s="83"/>
    </row>
    <row r="430" spans="1:54" ht="24" customHeight="1">
      <c r="A430" s="35">
        <v>7131900650</v>
      </c>
      <c r="B430" s="43" t="s">
        <v>807</v>
      </c>
      <c r="C430" s="37" t="s">
        <v>55</v>
      </c>
      <c r="D430" s="38">
        <v>15.68</v>
      </c>
      <c r="E430" s="43" t="s">
        <v>808</v>
      </c>
      <c r="F430" s="45"/>
      <c r="G430" s="53"/>
      <c r="H430" s="83"/>
    </row>
    <row r="431" spans="1:54" ht="24" customHeight="1">
      <c r="A431" s="35">
        <v>7131900876</v>
      </c>
      <c r="B431" s="36" t="s">
        <v>809</v>
      </c>
      <c r="C431" s="37" t="s">
        <v>32</v>
      </c>
      <c r="D431" s="38">
        <v>334.28</v>
      </c>
      <c r="E431" s="45" t="s">
        <v>810</v>
      </c>
      <c r="F431" s="45"/>
      <c r="G431" s="53"/>
      <c r="H431" s="83"/>
    </row>
    <row r="432" spans="1:54" ht="24" customHeight="1">
      <c r="A432" s="35">
        <v>7131900807</v>
      </c>
      <c r="B432" s="36" t="s">
        <v>811</v>
      </c>
      <c r="C432" s="37" t="s">
        <v>32</v>
      </c>
      <c r="D432" s="38">
        <v>130.34</v>
      </c>
      <c r="E432" s="45" t="s">
        <v>810</v>
      </c>
      <c r="F432" s="45" t="s">
        <v>1341</v>
      </c>
      <c r="G432" s="53"/>
      <c r="H432" s="83"/>
    </row>
    <row r="433" spans="1:54" ht="24" customHeight="1">
      <c r="A433" s="35">
        <v>7131900880</v>
      </c>
      <c r="B433" s="36" t="s">
        <v>812</v>
      </c>
      <c r="C433" s="37" t="s">
        <v>32</v>
      </c>
      <c r="D433" s="38">
        <v>839.92</v>
      </c>
      <c r="E433" s="45" t="s">
        <v>813</v>
      </c>
      <c r="F433" s="45"/>
      <c r="G433" s="53"/>
      <c r="H433" s="83"/>
    </row>
    <row r="434" spans="1:54" ht="24" customHeight="1">
      <c r="A434" s="35">
        <v>7131900881</v>
      </c>
      <c r="B434" s="36" t="s">
        <v>814</v>
      </c>
      <c r="C434" s="37" t="s">
        <v>32</v>
      </c>
      <c r="D434" s="38">
        <v>929.23</v>
      </c>
      <c r="E434" s="45" t="s">
        <v>815</v>
      </c>
      <c r="F434" s="45"/>
      <c r="G434" s="53"/>
      <c r="H434" s="83"/>
    </row>
    <row r="435" spans="1:54" s="25" customFormat="1" ht="24" customHeight="1">
      <c r="A435" s="35">
        <v>7131900969</v>
      </c>
      <c r="B435" s="43" t="s">
        <v>816</v>
      </c>
      <c r="C435" s="37" t="s">
        <v>25</v>
      </c>
      <c r="D435" s="38">
        <v>1041.1199999999999</v>
      </c>
      <c r="E435" s="43" t="s">
        <v>817</v>
      </c>
      <c r="F435" s="45"/>
      <c r="G435" s="53"/>
      <c r="H435" s="83"/>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c r="AX435" s="31"/>
      <c r="AY435" s="31"/>
      <c r="AZ435" s="31"/>
      <c r="BA435" s="31"/>
      <c r="BB435" s="31"/>
    </row>
    <row r="436" spans="1:54" s="25" customFormat="1" ht="24" customHeight="1">
      <c r="A436" s="35">
        <v>7131900971</v>
      </c>
      <c r="B436" s="43" t="s">
        <v>818</v>
      </c>
      <c r="C436" s="37" t="s">
        <v>25</v>
      </c>
      <c r="D436" s="38">
        <v>1041.1199999999999</v>
      </c>
      <c r="E436" s="43" t="s">
        <v>819</v>
      </c>
      <c r="F436" s="45"/>
      <c r="G436" s="53"/>
      <c r="H436" s="83"/>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row>
    <row r="437" spans="1:54" s="25" customFormat="1" ht="24" customHeight="1">
      <c r="A437" s="35">
        <v>7131900973</v>
      </c>
      <c r="B437" s="43" t="s">
        <v>820</v>
      </c>
      <c r="C437" s="37" t="s">
        <v>25</v>
      </c>
      <c r="D437" s="38">
        <v>1008.9</v>
      </c>
      <c r="E437" s="43" t="s">
        <v>821</v>
      </c>
      <c r="F437" s="45"/>
      <c r="G437" s="53"/>
      <c r="H437" s="83"/>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c r="AX437" s="31"/>
      <c r="AY437" s="31"/>
      <c r="AZ437" s="31"/>
      <c r="BA437" s="31"/>
      <c r="BB437" s="31"/>
    </row>
    <row r="438" spans="1:54" s="25" customFormat="1" ht="24" customHeight="1">
      <c r="A438" s="35">
        <v>7131900975</v>
      </c>
      <c r="B438" s="43" t="s">
        <v>822</v>
      </c>
      <c r="C438" s="37" t="s">
        <v>25</v>
      </c>
      <c r="D438" s="38">
        <v>1008.9</v>
      </c>
      <c r="E438" s="43" t="s">
        <v>823</v>
      </c>
      <c r="F438" s="45"/>
      <c r="G438" s="53"/>
      <c r="H438" s="83"/>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c r="AX438" s="31"/>
      <c r="AY438" s="31"/>
      <c r="AZ438" s="31"/>
      <c r="BA438" s="31"/>
      <c r="BB438" s="31"/>
    </row>
    <row r="439" spans="1:54" s="25" customFormat="1" ht="24" customHeight="1">
      <c r="A439" s="35">
        <v>7131900977</v>
      </c>
      <c r="B439" s="43" t="s">
        <v>824</v>
      </c>
      <c r="C439" s="37" t="s">
        <v>25</v>
      </c>
      <c r="D439" s="38">
        <v>1008.9</v>
      </c>
      <c r="E439" s="43" t="s">
        <v>825</v>
      </c>
      <c r="F439" s="45"/>
      <c r="G439" s="53"/>
      <c r="H439" s="83"/>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c r="AX439" s="31"/>
      <c r="AY439" s="31"/>
      <c r="AZ439" s="31"/>
      <c r="BA439" s="31"/>
      <c r="BB439" s="31"/>
    </row>
    <row r="440" spans="1:54" s="25" customFormat="1" ht="24" customHeight="1">
      <c r="A440" s="35">
        <v>7131900979</v>
      </c>
      <c r="B440" s="43" t="s">
        <v>826</v>
      </c>
      <c r="C440" s="37" t="s">
        <v>25</v>
      </c>
      <c r="D440" s="38">
        <v>1008.9</v>
      </c>
      <c r="E440" s="43" t="s">
        <v>827</v>
      </c>
      <c r="F440" s="45"/>
      <c r="G440" s="53"/>
      <c r="H440" s="83"/>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c r="AX440" s="31"/>
      <c r="AY440" s="31"/>
      <c r="AZ440" s="31"/>
      <c r="BA440" s="31"/>
      <c r="BB440" s="31"/>
    </row>
    <row r="441" spans="1:54" s="25" customFormat="1" ht="24" customHeight="1">
      <c r="A441" s="35">
        <v>7131900981</v>
      </c>
      <c r="B441" s="43" t="s">
        <v>828</v>
      </c>
      <c r="C441" s="37" t="s">
        <v>25</v>
      </c>
      <c r="D441" s="38">
        <v>1008.9</v>
      </c>
      <c r="E441" s="43" t="s">
        <v>829</v>
      </c>
      <c r="F441" s="45"/>
      <c r="G441" s="53"/>
      <c r="H441" s="83"/>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c r="AX441" s="31"/>
      <c r="AY441" s="31"/>
      <c r="AZ441" s="31"/>
      <c r="BA441" s="31"/>
      <c r="BB441" s="31"/>
    </row>
    <row r="442" spans="1:54" s="25" customFormat="1" ht="24" customHeight="1">
      <c r="A442" s="35">
        <v>7131900974</v>
      </c>
      <c r="B442" s="43" t="s">
        <v>830</v>
      </c>
      <c r="C442" s="37" t="s">
        <v>25</v>
      </c>
      <c r="D442" s="38">
        <v>1020.7</v>
      </c>
      <c r="E442" s="43" t="s">
        <v>831</v>
      </c>
      <c r="F442" s="45"/>
      <c r="G442" s="97"/>
      <c r="H442" s="83"/>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c r="AX442" s="31"/>
      <c r="AY442" s="31"/>
      <c r="AZ442" s="31"/>
      <c r="BA442" s="31"/>
      <c r="BB442" s="31"/>
    </row>
    <row r="443" spans="1:54" ht="24" customHeight="1">
      <c r="A443" s="35">
        <v>7131910653</v>
      </c>
      <c r="B443" s="36" t="s">
        <v>832</v>
      </c>
      <c r="C443" s="37" t="s">
        <v>32</v>
      </c>
      <c r="D443" s="38">
        <v>57.2</v>
      </c>
      <c r="E443" s="43" t="s">
        <v>833</v>
      </c>
      <c r="F443" s="45"/>
      <c r="G443" s="53"/>
      <c r="H443" s="83"/>
    </row>
    <row r="444" spans="1:54" ht="24" customHeight="1">
      <c r="A444" s="35">
        <v>7131910654</v>
      </c>
      <c r="B444" s="36" t="s">
        <v>834</v>
      </c>
      <c r="C444" s="37" t="s">
        <v>32</v>
      </c>
      <c r="D444" s="38">
        <v>113.03</v>
      </c>
      <c r="E444" s="43" t="s">
        <v>835</v>
      </c>
      <c r="F444" s="45"/>
      <c r="G444" s="53"/>
      <c r="H444" s="83"/>
    </row>
    <row r="445" spans="1:54" ht="24" customHeight="1">
      <c r="A445" s="35">
        <v>7131910655</v>
      </c>
      <c r="B445" s="36" t="s">
        <v>836</v>
      </c>
      <c r="C445" s="37" t="s">
        <v>32</v>
      </c>
      <c r="D445" s="38">
        <v>32.68</v>
      </c>
      <c r="E445" s="43" t="s">
        <v>837</v>
      </c>
      <c r="F445" s="45"/>
      <c r="G445" s="53"/>
      <c r="H445" s="83"/>
    </row>
    <row r="446" spans="1:54" s="25" customFormat="1" ht="24" customHeight="1">
      <c r="A446" s="35">
        <v>7131910656</v>
      </c>
      <c r="B446" s="36" t="s">
        <v>838</v>
      </c>
      <c r="C446" s="37" t="s">
        <v>32</v>
      </c>
      <c r="D446" s="38">
        <v>302.35000000000002</v>
      </c>
      <c r="E446" s="43" t="s">
        <v>839</v>
      </c>
      <c r="F446" s="45"/>
      <c r="G446" s="53"/>
      <c r="H446" s="83"/>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row>
    <row r="447" spans="1:54" s="25" customFormat="1" ht="24" customHeight="1">
      <c r="A447" s="35">
        <v>7131910657</v>
      </c>
      <c r="B447" s="36" t="s">
        <v>840</v>
      </c>
      <c r="C447" s="37" t="s">
        <v>32</v>
      </c>
      <c r="D447" s="38">
        <v>664.62</v>
      </c>
      <c r="E447" s="43" t="s">
        <v>841</v>
      </c>
      <c r="F447" s="45"/>
      <c r="G447" s="53"/>
      <c r="H447" s="83"/>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c r="AX447" s="31"/>
      <c r="AY447" s="31"/>
      <c r="AZ447" s="31"/>
      <c r="BA447" s="31"/>
      <c r="BB447" s="31"/>
    </row>
    <row r="448" spans="1:54" s="25" customFormat="1" ht="24" customHeight="1">
      <c r="A448" s="35">
        <v>7131910658</v>
      </c>
      <c r="B448" s="36" t="s">
        <v>842</v>
      </c>
      <c r="C448" s="37" t="s">
        <v>32</v>
      </c>
      <c r="D448" s="38">
        <v>1220.08</v>
      </c>
      <c r="E448" s="43" t="s">
        <v>843</v>
      </c>
      <c r="F448" s="45"/>
      <c r="G448" s="53"/>
      <c r="H448" s="83"/>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c r="AX448" s="31"/>
      <c r="AY448" s="31"/>
      <c r="AZ448" s="31"/>
      <c r="BA448" s="31"/>
      <c r="BB448" s="31"/>
    </row>
    <row r="449" spans="1:54" ht="24" customHeight="1">
      <c r="A449" s="80">
        <v>7131920001</v>
      </c>
      <c r="B449" s="74" t="s">
        <v>844</v>
      </c>
      <c r="C449" s="75" t="s">
        <v>5</v>
      </c>
      <c r="D449" s="38">
        <v>52359.77</v>
      </c>
      <c r="E449" s="43" t="s">
        <v>845</v>
      </c>
      <c r="F449" s="45"/>
      <c r="G449" s="56"/>
      <c r="H449" s="83"/>
    </row>
    <row r="450" spans="1:54" ht="24" customHeight="1">
      <c r="A450" s="80">
        <v>7131920002</v>
      </c>
      <c r="B450" s="74" t="s">
        <v>846</v>
      </c>
      <c r="C450" s="75" t="s">
        <v>5</v>
      </c>
      <c r="D450" s="38">
        <v>114134.39</v>
      </c>
      <c r="E450" s="43" t="s">
        <v>847</v>
      </c>
      <c r="F450" s="45"/>
      <c r="G450" s="56"/>
      <c r="H450" s="83"/>
    </row>
    <row r="451" spans="1:54" ht="24" customHeight="1">
      <c r="A451" s="80">
        <v>7131920003</v>
      </c>
      <c r="B451" s="74" t="s">
        <v>848</v>
      </c>
      <c r="C451" s="75" t="s">
        <v>5</v>
      </c>
      <c r="D451" s="38">
        <v>369237.41</v>
      </c>
      <c r="E451" s="43" t="s">
        <v>849</v>
      </c>
      <c r="F451" s="45"/>
      <c r="G451" s="56"/>
      <c r="H451" s="83"/>
    </row>
    <row r="452" spans="1:54" ht="24" customHeight="1">
      <c r="A452" s="35">
        <v>7131920112</v>
      </c>
      <c r="B452" s="68" t="s">
        <v>850</v>
      </c>
      <c r="C452" s="37" t="s">
        <v>32</v>
      </c>
      <c r="D452" s="38">
        <v>379890.33</v>
      </c>
      <c r="E452" s="43" t="s">
        <v>851</v>
      </c>
      <c r="F452" s="98"/>
      <c r="G452" s="53"/>
      <c r="H452" s="83"/>
    </row>
    <row r="453" spans="1:54" ht="24" customHeight="1">
      <c r="A453" s="35">
        <v>7131920253</v>
      </c>
      <c r="B453" s="36" t="s">
        <v>852</v>
      </c>
      <c r="C453" s="37" t="s">
        <v>32</v>
      </c>
      <c r="D453" s="38">
        <v>933.6</v>
      </c>
      <c r="E453" s="43" t="s">
        <v>853</v>
      </c>
      <c r="F453" s="45"/>
      <c r="G453" s="53"/>
      <c r="H453" s="83"/>
    </row>
    <row r="454" spans="1:54" ht="24" customHeight="1">
      <c r="A454" s="35">
        <v>7131920254</v>
      </c>
      <c r="B454" s="36" t="s">
        <v>854</v>
      </c>
      <c r="C454" s="37" t="s">
        <v>32</v>
      </c>
      <c r="D454" s="38">
        <v>2241.7600000000002</v>
      </c>
      <c r="E454" s="43" t="s">
        <v>855</v>
      </c>
      <c r="F454" s="45"/>
      <c r="G454" s="53"/>
      <c r="H454" s="83"/>
      <c r="R454" s="31">
        <f>(13550-9794.56)/9794.56*100</f>
        <v>38.342100104547839</v>
      </c>
    </row>
    <row r="455" spans="1:54" ht="24" customHeight="1">
      <c r="A455" s="35">
        <v>7131920256</v>
      </c>
      <c r="B455" s="36" t="s">
        <v>856</v>
      </c>
      <c r="C455" s="37" t="s">
        <v>32</v>
      </c>
      <c r="D455" s="38">
        <v>4336.28</v>
      </c>
      <c r="E455" s="43" t="s">
        <v>857</v>
      </c>
      <c r="F455" s="45"/>
      <c r="G455" s="53"/>
      <c r="H455" s="83"/>
      <c r="R455" s="31">
        <f>(20500-15293.6)/15293.6*100</f>
        <v>34.042998378406651</v>
      </c>
    </row>
    <row r="456" spans="1:54" ht="24" customHeight="1">
      <c r="A456" s="35">
        <v>7131920258</v>
      </c>
      <c r="B456" s="36" t="s">
        <v>858</v>
      </c>
      <c r="C456" s="37" t="s">
        <v>32</v>
      </c>
      <c r="D456" s="38">
        <v>6087.66</v>
      </c>
      <c r="E456" s="43" t="s">
        <v>859</v>
      </c>
      <c r="F456" s="45"/>
      <c r="G456" s="53"/>
      <c r="H456" s="83"/>
      <c r="R456" s="31">
        <f>(33650-24258.16)/24258.16*100</f>
        <v>38.716209308537827</v>
      </c>
    </row>
    <row r="457" spans="1:54" ht="24" customHeight="1">
      <c r="A457" s="35">
        <v>7131920259</v>
      </c>
      <c r="B457" s="36" t="s">
        <v>860</v>
      </c>
      <c r="C457" s="37" t="s">
        <v>32</v>
      </c>
      <c r="D457" s="38">
        <v>8259.3799999999992</v>
      </c>
      <c r="E457" s="43" t="s">
        <v>861</v>
      </c>
      <c r="F457" s="45"/>
      <c r="G457" s="53"/>
      <c r="H457" s="83"/>
      <c r="R457" s="31">
        <f>(51000-30258)/30258*100</f>
        <v>68.550465992464808</v>
      </c>
    </row>
    <row r="458" spans="1:54" ht="24" customHeight="1">
      <c r="A458" s="35">
        <v>7131920260</v>
      </c>
      <c r="B458" s="36" t="s">
        <v>862</v>
      </c>
      <c r="C458" s="37" t="s">
        <v>32</v>
      </c>
      <c r="D458" s="38">
        <v>12475.55</v>
      </c>
      <c r="E458" s="43" t="s">
        <v>863</v>
      </c>
      <c r="F458" s="45"/>
      <c r="G458" s="53"/>
      <c r="H458" s="83"/>
      <c r="R458" s="31">
        <f>(67000-44299.43)/44299.43*100</f>
        <v>51.243481010929479</v>
      </c>
    </row>
    <row r="459" spans="1:54" customFormat="1" ht="24" customHeight="1">
      <c r="A459" s="1814">
        <v>7131930109</v>
      </c>
      <c r="B459" s="1815" t="s">
        <v>864</v>
      </c>
      <c r="C459" s="1820" t="s">
        <v>32</v>
      </c>
      <c r="D459" s="38"/>
      <c r="E459" s="1817" t="s">
        <v>865</v>
      </c>
      <c r="F459" s="1811"/>
      <c r="G459" s="59" t="s">
        <v>243</v>
      </c>
      <c r="H459" s="1812"/>
    </row>
    <row r="460" spans="1:54" s="25" customFormat="1" ht="24" customHeight="1">
      <c r="A460" s="35">
        <v>7131930221</v>
      </c>
      <c r="B460" s="36" t="s">
        <v>866</v>
      </c>
      <c r="C460" s="37" t="s">
        <v>32</v>
      </c>
      <c r="D460" s="38">
        <v>10052.16</v>
      </c>
      <c r="E460" s="43" t="s">
        <v>867</v>
      </c>
      <c r="F460" s="45"/>
      <c r="G460" s="53"/>
      <c r="H460" s="83"/>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c r="AX460" s="31"/>
      <c r="AY460" s="31"/>
      <c r="AZ460" s="31"/>
      <c r="BA460" s="31"/>
      <c r="BB460" s="31"/>
    </row>
    <row r="461" spans="1:54" s="25" customFormat="1" ht="24" customHeight="1">
      <c r="A461" s="35">
        <v>7131930321</v>
      </c>
      <c r="B461" s="36" t="s">
        <v>868</v>
      </c>
      <c r="C461" s="37" t="s">
        <v>32</v>
      </c>
      <c r="D461" s="38">
        <v>22318.6</v>
      </c>
      <c r="E461" s="43" t="s">
        <v>869</v>
      </c>
      <c r="F461" s="45"/>
      <c r="G461" s="53"/>
      <c r="H461" s="83"/>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c r="AX461" s="31"/>
      <c r="AY461" s="31"/>
      <c r="AZ461" s="31"/>
      <c r="BA461" s="31"/>
      <c r="BB461" s="31"/>
    </row>
    <row r="462" spans="1:54" s="25" customFormat="1" ht="24" customHeight="1">
      <c r="A462" s="116">
        <v>7131930412</v>
      </c>
      <c r="B462" s="47" t="s">
        <v>870</v>
      </c>
      <c r="C462" s="99" t="s">
        <v>32</v>
      </c>
      <c r="D462" s="38">
        <v>1181.17</v>
      </c>
      <c r="E462" s="98" t="s">
        <v>871</v>
      </c>
      <c r="F462" s="45"/>
      <c r="G462" s="53"/>
      <c r="H462" s="83"/>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AY462" s="31"/>
      <c r="AZ462" s="31"/>
      <c r="BA462" s="31"/>
      <c r="BB462" s="31"/>
    </row>
    <row r="463" spans="1:54" s="25" customFormat="1" ht="24" customHeight="1">
      <c r="A463" s="116">
        <v>7131930415</v>
      </c>
      <c r="B463" s="47" t="s">
        <v>872</v>
      </c>
      <c r="C463" s="99" t="s">
        <v>32</v>
      </c>
      <c r="D463" s="38">
        <v>3160.34</v>
      </c>
      <c r="E463" s="98" t="s">
        <v>873</v>
      </c>
      <c r="F463" s="45"/>
      <c r="G463" s="53"/>
      <c r="H463" s="83"/>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c r="AX463" s="31"/>
      <c r="AY463" s="31"/>
      <c r="AZ463" s="31"/>
      <c r="BA463" s="31"/>
      <c r="BB463" s="31"/>
    </row>
    <row r="464" spans="1:54" ht="24" customHeight="1">
      <c r="A464" s="35">
        <v>7131930663</v>
      </c>
      <c r="B464" s="36" t="s">
        <v>874</v>
      </c>
      <c r="C464" s="37" t="s">
        <v>32</v>
      </c>
      <c r="D464" s="38">
        <v>25785.15</v>
      </c>
      <c r="E464" s="43" t="s">
        <v>875</v>
      </c>
      <c r="F464" s="45"/>
      <c r="G464" s="53"/>
      <c r="H464" s="83"/>
    </row>
    <row r="465" spans="1:54" ht="24" customHeight="1">
      <c r="A465" s="35">
        <v>7131930752</v>
      </c>
      <c r="B465" s="36" t="s">
        <v>876</v>
      </c>
      <c r="C465" s="37" t="s">
        <v>32</v>
      </c>
      <c r="D465" s="38">
        <v>44624</v>
      </c>
      <c r="E465" s="43" t="s">
        <v>877</v>
      </c>
      <c r="F465" s="45"/>
      <c r="G465" s="53"/>
      <c r="H465" s="83"/>
    </row>
    <row r="466" spans="1:54" ht="27.75" customHeight="1">
      <c r="A466" s="80">
        <v>7131931091</v>
      </c>
      <c r="B466" s="67" t="s">
        <v>878</v>
      </c>
      <c r="C466" s="58" t="s">
        <v>39</v>
      </c>
      <c r="D466" s="38">
        <v>34454.15</v>
      </c>
      <c r="E466" s="43"/>
      <c r="F466" s="45"/>
      <c r="G466" s="66"/>
      <c r="H466" s="83"/>
    </row>
    <row r="467" spans="1:54" ht="24" customHeight="1">
      <c r="A467" s="80">
        <v>7131931095</v>
      </c>
      <c r="B467" s="67" t="s">
        <v>879</v>
      </c>
      <c r="C467" s="58" t="s">
        <v>39</v>
      </c>
      <c r="D467" s="38">
        <v>15119.94</v>
      </c>
      <c r="E467" s="43"/>
      <c r="F467" s="45"/>
      <c r="G467" s="66"/>
      <c r="H467" s="83"/>
    </row>
    <row r="468" spans="1:54" ht="24" customHeight="1">
      <c r="A468" s="35">
        <v>7131940602</v>
      </c>
      <c r="B468" s="36" t="s">
        <v>880</v>
      </c>
      <c r="C468" s="37" t="s">
        <v>32</v>
      </c>
      <c r="D468" s="38">
        <v>2996.5</v>
      </c>
      <c r="E468" s="43" t="s">
        <v>881</v>
      </c>
      <c r="F468" s="54"/>
      <c r="G468" s="53"/>
      <c r="H468" s="83"/>
    </row>
    <row r="469" spans="1:54" ht="24" customHeight="1">
      <c r="A469" s="35">
        <v>7131940610</v>
      </c>
      <c r="B469" s="36" t="s">
        <v>882</v>
      </c>
      <c r="C469" s="37" t="s">
        <v>32</v>
      </c>
      <c r="D469" s="38">
        <v>28466.76</v>
      </c>
      <c r="E469" s="43" t="s">
        <v>883</v>
      </c>
      <c r="F469" s="54"/>
      <c r="G469" s="53"/>
      <c r="H469" s="83"/>
    </row>
    <row r="470" spans="1:54" ht="24" customHeight="1">
      <c r="A470" s="35">
        <v>7131940612</v>
      </c>
      <c r="B470" s="36" t="s">
        <v>884</v>
      </c>
      <c r="C470" s="37" t="s">
        <v>32</v>
      </c>
      <c r="D470" s="38">
        <v>28466.76</v>
      </c>
      <c r="E470" s="54"/>
      <c r="F470" s="54"/>
      <c r="G470" s="53"/>
      <c r="H470" s="83"/>
    </row>
    <row r="471" spans="1:54" ht="30" customHeight="1">
      <c r="A471" s="35">
        <v>7131940871</v>
      </c>
      <c r="B471" s="67" t="s">
        <v>885</v>
      </c>
      <c r="C471" s="58" t="s">
        <v>55</v>
      </c>
      <c r="D471" s="38">
        <v>57854.89</v>
      </c>
      <c r="E471" s="54"/>
      <c r="F471" s="54"/>
      <c r="G471" s="66"/>
      <c r="H471" s="83"/>
    </row>
    <row r="472" spans="1:54" s="25" customFormat="1" ht="24" customHeight="1">
      <c r="A472" s="35">
        <v>7131941762</v>
      </c>
      <c r="B472" s="68" t="s">
        <v>886</v>
      </c>
      <c r="C472" s="37" t="s">
        <v>32</v>
      </c>
      <c r="D472" s="38">
        <v>139318.47</v>
      </c>
      <c r="E472" s="43" t="s">
        <v>887</v>
      </c>
      <c r="F472" s="45"/>
      <c r="G472" s="53"/>
      <c r="H472" s="83"/>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c r="AX472" s="31"/>
      <c r="AY472" s="31"/>
      <c r="AZ472" s="31"/>
      <c r="BA472" s="31"/>
      <c r="BB472" s="31"/>
    </row>
    <row r="473" spans="1:54" s="25" customFormat="1" ht="24" customHeight="1">
      <c r="A473" s="35">
        <v>7131943380</v>
      </c>
      <c r="B473" s="68" t="s">
        <v>888</v>
      </c>
      <c r="C473" s="37" t="s">
        <v>32</v>
      </c>
      <c r="D473" s="38">
        <v>258410.88</v>
      </c>
      <c r="E473" s="45" t="s">
        <v>889</v>
      </c>
      <c r="F473" s="45"/>
      <c r="G473" s="53"/>
      <c r="H473" s="83"/>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c r="AX473" s="31"/>
      <c r="AY473" s="31"/>
      <c r="AZ473" s="31"/>
      <c r="BA473" s="31"/>
      <c r="BB473" s="31"/>
    </row>
    <row r="474" spans="1:54" ht="28.5" customHeight="1">
      <c r="A474" s="35">
        <v>7131950010</v>
      </c>
      <c r="B474" s="36" t="s">
        <v>890</v>
      </c>
      <c r="C474" s="37" t="s">
        <v>32</v>
      </c>
      <c r="D474" s="38">
        <v>1314.15</v>
      </c>
      <c r="E474" s="43" t="s">
        <v>891</v>
      </c>
      <c r="F474" s="45"/>
      <c r="G474" s="53"/>
      <c r="H474" s="83"/>
    </row>
    <row r="475" spans="1:54" ht="27" customHeight="1">
      <c r="A475" s="35">
        <v>7131950012</v>
      </c>
      <c r="B475" s="36" t="s">
        <v>892</v>
      </c>
      <c r="C475" s="37" t="s">
        <v>32</v>
      </c>
      <c r="D475" s="38">
        <v>1583.04</v>
      </c>
      <c r="E475" s="43" t="s">
        <v>893</v>
      </c>
      <c r="F475" s="45"/>
      <c r="G475" s="53"/>
      <c r="H475" s="83"/>
    </row>
    <row r="476" spans="1:54" ht="29.25" customHeight="1">
      <c r="A476" s="35">
        <v>7131950015</v>
      </c>
      <c r="B476" s="36" t="s">
        <v>894</v>
      </c>
      <c r="C476" s="37" t="s">
        <v>32</v>
      </c>
      <c r="D476" s="38">
        <v>50703.72</v>
      </c>
      <c r="E476" s="39"/>
      <c r="F476" s="39"/>
      <c r="G476" s="53"/>
      <c r="H476" s="83"/>
    </row>
    <row r="477" spans="1:54" ht="24" customHeight="1">
      <c r="A477" s="35">
        <v>7131950016</v>
      </c>
      <c r="B477" s="36" t="s">
        <v>895</v>
      </c>
      <c r="C477" s="37" t="s">
        <v>32</v>
      </c>
      <c r="D477" s="38">
        <v>433772.67</v>
      </c>
      <c r="E477" s="39"/>
      <c r="F477" s="39"/>
      <c r="G477" s="53"/>
      <c r="H477" s="83"/>
    </row>
    <row r="478" spans="1:54" ht="27" customHeight="1">
      <c r="A478" s="35">
        <v>7131950065</v>
      </c>
      <c r="B478" s="36" t="s">
        <v>896</v>
      </c>
      <c r="C478" s="37" t="s">
        <v>32</v>
      </c>
      <c r="D478" s="38">
        <v>18947.98</v>
      </c>
      <c r="E478" s="43" t="s">
        <v>897</v>
      </c>
      <c r="F478" s="45"/>
      <c r="G478" s="53"/>
      <c r="H478" s="83"/>
    </row>
    <row r="479" spans="1:54" ht="27" customHeight="1">
      <c r="A479" s="35">
        <v>7131950105</v>
      </c>
      <c r="B479" s="36" t="s">
        <v>898</v>
      </c>
      <c r="C479" s="37" t="s">
        <v>32</v>
      </c>
      <c r="D479" s="38">
        <v>23685.95</v>
      </c>
      <c r="E479" s="43" t="s">
        <v>899</v>
      </c>
      <c r="F479" s="45"/>
      <c r="G479" s="53"/>
      <c r="H479" s="83"/>
    </row>
    <row r="480" spans="1:54" ht="27" customHeight="1">
      <c r="A480" s="35">
        <v>7131950200</v>
      </c>
      <c r="B480" s="36" t="s">
        <v>900</v>
      </c>
      <c r="C480" s="37" t="s">
        <v>32</v>
      </c>
      <c r="D480" s="38">
        <v>47369.93</v>
      </c>
      <c r="E480" s="43" t="s">
        <v>901</v>
      </c>
      <c r="F480" s="45"/>
      <c r="G480" s="53"/>
      <c r="H480" s="83"/>
    </row>
    <row r="481" spans="1:54" ht="27" customHeight="1">
      <c r="A481" s="35">
        <v>7131950207</v>
      </c>
      <c r="B481" s="36" t="s">
        <v>902</v>
      </c>
      <c r="C481" s="37" t="s">
        <v>32</v>
      </c>
      <c r="D481" s="38">
        <v>40646.269999999997</v>
      </c>
      <c r="E481" s="43" t="s">
        <v>903</v>
      </c>
      <c r="F481" s="45"/>
      <c r="G481" s="53"/>
      <c r="H481" s="83"/>
    </row>
    <row r="482" spans="1:54" ht="24" customHeight="1">
      <c r="A482" s="35">
        <v>7131950208</v>
      </c>
      <c r="B482" s="67" t="s">
        <v>904</v>
      </c>
      <c r="C482" s="58" t="s">
        <v>32</v>
      </c>
      <c r="D482" s="38">
        <v>15533.64</v>
      </c>
      <c r="E482" s="43"/>
      <c r="F482" s="45"/>
      <c r="G482" s="96"/>
      <c r="H482" s="83"/>
    </row>
    <row r="483" spans="1:54" ht="27.75" customHeight="1">
      <c r="A483" s="35">
        <v>7131950209</v>
      </c>
      <c r="B483" s="67" t="s">
        <v>905</v>
      </c>
      <c r="C483" s="58" t="s">
        <v>32</v>
      </c>
      <c r="D483" s="38">
        <v>22892.01</v>
      </c>
      <c r="E483" s="43"/>
      <c r="F483" s="45"/>
      <c r="G483" s="96"/>
      <c r="H483" s="83"/>
    </row>
    <row r="484" spans="1:54" ht="24" customHeight="1">
      <c r="A484" s="35">
        <v>7131960006</v>
      </c>
      <c r="B484" s="68" t="s">
        <v>906</v>
      </c>
      <c r="C484" s="37" t="s">
        <v>32</v>
      </c>
      <c r="D484" s="38">
        <v>28089.73</v>
      </c>
      <c r="E484" s="43" t="s">
        <v>907</v>
      </c>
      <c r="F484" s="45"/>
      <c r="G484" s="53"/>
      <c r="H484" s="83"/>
    </row>
    <row r="485" spans="1:54" ht="24" customHeight="1">
      <c r="A485" s="35">
        <v>7131960007</v>
      </c>
      <c r="B485" s="68" t="s">
        <v>908</v>
      </c>
      <c r="C485" s="37" t="s">
        <v>32</v>
      </c>
      <c r="D485" s="38">
        <v>31013.75</v>
      </c>
      <c r="E485" s="43" t="s">
        <v>909</v>
      </c>
      <c r="F485" s="45"/>
      <c r="G485" s="53"/>
      <c r="H485" s="83"/>
    </row>
    <row r="486" spans="1:54" ht="24" customHeight="1">
      <c r="A486" s="35">
        <v>7131960008</v>
      </c>
      <c r="B486" s="36" t="s">
        <v>910</v>
      </c>
      <c r="C486" s="37" t="s">
        <v>32</v>
      </c>
      <c r="D486" s="38">
        <v>27342.69</v>
      </c>
      <c r="E486" s="43" t="s">
        <v>911</v>
      </c>
      <c r="F486" s="45"/>
      <c r="G486" s="53"/>
      <c r="H486" s="83"/>
    </row>
    <row r="487" spans="1:54" ht="24" customHeight="1">
      <c r="A487" s="35">
        <v>7131960009</v>
      </c>
      <c r="B487" s="36" t="s">
        <v>912</v>
      </c>
      <c r="C487" s="37" t="s">
        <v>32</v>
      </c>
      <c r="D487" s="38">
        <v>28808.62</v>
      </c>
      <c r="E487" s="43" t="s">
        <v>913</v>
      </c>
      <c r="F487" s="45"/>
      <c r="G487" s="53"/>
      <c r="H487" s="83"/>
    </row>
    <row r="488" spans="1:54" ht="24" customHeight="1">
      <c r="A488" s="100">
        <v>7131960010</v>
      </c>
      <c r="B488" s="67" t="s">
        <v>914</v>
      </c>
      <c r="C488" s="58" t="s">
        <v>32</v>
      </c>
      <c r="D488" s="38">
        <v>88523.49</v>
      </c>
      <c r="E488" s="43"/>
      <c r="F488" s="45"/>
      <c r="G488" s="66"/>
      <c r="H488" s="83"/>
    </row>
    <row r="489" spans="1:54" s="25" customFormat="1" ht="24" customHeight="1">
      <c r="A489" s="35">
        <v>7131960520</v>
      </c>
      <c r="B489" s="36" t="s">
        <v>915</v>
      </c>
      <c r="C489" s="37" t="s">
        <v>32</v>
      </c>
      <c r="D489" s="38">
        <v>40951.31</v>
      </c>
      <c r="E489" s="43" t="s">
        <v>916</v>
      </c>
      <c r="F489" s="45"/>
      <c r="G489" s="53"/>
      <c r="H489" s="83"/>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c r="AX489" s="31"/>
      <c r="AY489" s="31"/>
      <c r="AZ489" s="31"/>
      <c r="BA489" s="31"/>
      <c r="BB489" s="31"/>
    </row>
    <row r="490" spans="1:54" s="25" customFormat="1" ht="24" customHeight="1">
      <c r="A490" s="35">
        <v>7131960522</v>
      </c>
      <c r="B490" s="36" t="s">
        <v>917</v>
      </c>
      <c r="C490" s="37" t="s">
        <v>32</v>
      </c>
      <c r="D490" s="38">
        <v>41214.080000000002</v>
      </c>
      <c r="E490" s="43" t="s">
        <v>918</v>
      </c>
      <c r="F490" s="45"/>
      <c r="G490" s="53"/>
      <c r="H490" s="83"/>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c r="AX490" s="31"/>
      <c r="AY490" s="31"/>
      <c r="AZ490" s="31"/>
      <c r="BA490" s="31"/>
      <c r="BB490" s="31"/>
    </row>
    <row r="491" spans="1:54" s="25" customFormat="1" ht="24" customHeight="1">
      <c r="A491" s="35">
        <v>7131960524</v>
      </c>
      <c r="B491" s="36" t="s">
        <v>919</v>
      </c>
      <c r="C491" s="37" t="s">
        <v>32</v>
      </c>
      <c r="D491" s="38">
        <v>41822.61</v>
      </c>
      <c r="E491" s="43" t="s">
        <v>920</v>
      </c>
      <c r="F491" s="45"/>
      <c r="G491" s="53"/>
      <c r="H491" s="83"/>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c r="AX491" s="31"/>
      <c r="AY491" s="31"/>
      <c r="AZ491" s="31"/>
      <c r="BA491" s="31"/>
      <c r="BB491" s="31"/>
    </row>
    <row r="492" spans="1:54" ht="45" customHeight="1">
      <c r="A492" s="42">
        <v>7132002234</v>
      </c>
      <c r="B492" s="43" t="s">
        <v>921</v>
      </c>
      <c r="C492" s="44" t="s">
        <v>200</v>
      </c>
      <c r="D492" s="38">
        <v>237.75</v>
      </c>
      <c r="E492" s="45"/>
      <c r="F492" s="45"/>
      <c r="G492" s="53"/>
      <c r="H492" s="83"/>
    </row>
    <row r="493" spans="1:54" ht="24" customHeight="1">
      <c r="A493" s="42">
        <v>7132004003</v>
      </c>
      <c r="B493" s="43" t="s">
        <v>922</v>
      </c>
      <c r="C493" s="44" t="s">
        <v>200</v>
      </c>
      <c r="D493" s="38">
        <v>146.84</v>
      </c>
      <c r="E493" s="45"/>
      <c r="F493" s="45"/>
      <c r="G493" s="53"/>
      <c r="H493" s="83"/>
    </row>
    <row r="494" spans="1:54" ht="24" customHeight="1">
      <c r="A494" s="42">
        <v>7132004004</v>
      </c>
      <c r="B494" s="43" t="s">
        <v>923</v>
      </c>
      <c r="C494" s="44" t="s">
        <v>200</v>
      </c>
      <c r="D494" s="38">
        <v>14.9</v>
      </c>
      <c r="E494" s="45"/>
      <c r="F494" s="45"/>
      <c r="G494" s="53"/>
      <c r="H494" s="83"/>
    </row>
    <row r="495" spans="1:54" ht="24" customHeight="1">
      <c r="A495" s="42">
        <v>7132011171</v>
      </c>
      <c r="B495" s="43" t="s">
        <v>924</v>
      </c>
      <c r="C495" s="44" t="s">
        <v>200</v>
      </c>
      <c r="D495" s="38">
        <v>541.39</v>
      </c>
      <c r="E495" s="45"/>
      <c r="F495" s="45"/>
      <c r="G495" s="66"/>
      <c r="H495" s="83"/>
    </row>
    <row r="496" spans="1:54" ht="24" customHeight="1">
      <c r="A496" s="42">
        <v>7132013331</v>
      </c>
      <c r="B496" s="43" t="s">
        <v>925</v>
      </c>
      <c r="C496" s="44" t="s">
        <v>200</v>
      </c>
      <c r="D496" s="38">
        <v>533.03</v>
      </c>
      <c r="E496" s="45" t="s">
        <v>926</v>
      </c>
      <c r="F496" s="45"/>
      <c r="G496" s="53"/>
      <c r="H496" s="83"/>
    </row>
    <row r="497" spans="1:8" ht="24" customHeight="1">
      <c r="A497" s="42">
        <v>7132014014</v>
      </c>
      <c r="B497" s="43" t="s">
        <v>927</v>
      </c>
      <c r="C497" s="44" t="s">
        <v>200</v>
      </c>
      <c r="D497" s="38">
        <v>3706.59</v>
      </c>
      <c r="E497" s="45"/>
      <c r="F497" s="45"/>
      <c r="G497" s="53"/>
      <c r="H497" s="83"/>
    </row>
    <row r="498" spans="1:8" ht="24" customHeight="1">
      <c r="A498" s="42">
        <v>7132028159</v>
      </c>
      <c r="B498" s="43" t="s">
        <v>928</v>
      </c>
      <c r="C498" s="44" t="s">
        <v>200</v>
      </c>
      <c r="D498" s="38">
        <v>1432.19</v>
      </c>
      <c r="E498" s="45"/>
      <c r="F498" s="45"/>
      <c r="G498" s="53"/>
      <c r="H498" s="83"/>
    </row>
    <row r="499" spans="1:8" ht="24" customHeight="1">
      <c r="A499" s="42">
        <v>7132028160</v>
      </c>
      <c r="B499" s="43" t="s">
        <v>929</v>
      </c>
      <c r="C499" s="44" t="s">
        <v>200</v>
      </c>
      <c r="D499" s="38">
        <v>443.13</v>
      </c>
      <c r="E499" s="45"/>
      <c r="F499" s="45"/>
      <c r="G499" s="53"/>
      <c r="H499" s="83"/>
    </row>
    <row r="500" spans="1:8" ht="24" customHeight="1">
      <c r="A500" s="42">
        <v>7132061858</v>
      </c>
      <c r="B500" s="43" t="s">
        <v>930</v>
      </c>
      <c r="C500" s="44" t="s">
        <v>200</v>
      </c>
      <c r="D500" s="38">
        <v>252.1</v>
      </c>
      <c r="E500" s="43" t="s">
        <v>931</v>
      </c>
      <c r="F500" s="45"/>
      <c r="G500" s="53"/>
      <c r="H500" s="83"/>
    </row>
    <row r="501" spans="1:8" ht="24" customHeight="1">
      <c r="A501" s="42">
        <v>7132072006</v>
      </c>
      <c r="B501" s="43" t="s">
        <v>932</v>
      </c>
      <c r="C501" s="44" t="s">
        <v>200</v>
      </c>
      <c r="D501" s="38">
        <v>84.62</v>
      </c>
      <c r="E501" s="45" t="s">
        <v>933</v>
      </c>
      <c r="F501" s="45"/>
      <c r="G501" s="53"/>
      <c r="H501" s="83"/>
    </row>
    <row r="502" spans="1:8" ht="24" customHeight="1">
      <c r="A502" s="42">
        <v>7132072004</v>
      </c>
      <c r="B502" s="43" t="s">
        <v>934</v>
      </c>
      <c r="C502" s="44" t="s">
        <v>200</v>
      </c>
      <c r="D502" s="38">
        <v>79.25</v>
      </c>
      <c r="E502" s="45" t="s">
        <v>935</v>
      </c>
      <c r="F502" s="45"/>
      <c r="G502" s="45"/>
      <c r="H502" s="83"/>
    </row>
    <row r="503" spans="1:8" ht="24" customHeight="1">
      <c r="A503" s="42">
        <v>7132072008</v>
      </c>
      <c r="B503" s="43" t="s">
        <v>936</v>
      </c>
      <c r="C503" s="44" t="s">
        <v>200</v>
      </c>
      <c r="D503" s="38">
        <v>73.88</v>
      </c>
      <c r="E503" s="45" t="s">
        <v>937</v>
      </c>
      <c r="F503" s="45"/>
      <c r="G503" s="53"/>
      <c r="H503" s="83"/>
    </row>
    <row r="504" spans="1:8" customFormat="1" ht="24" customHeight="1">
      <c r="A504" s="1822">
        <v>7132072522</v>
      </c>
      <c r="B504" s="1817" t="s">
        <v>938</v>
      </c>
      <c r="C504" s="1816" t="s">
        <v>200</v>
      </c>
      <c r="D504" s="38"/>
      <c r="E504" s="1817" t="s">
        <v>939</v>
      </c>
      <c r="F504" s="1811"/>
      <c r="G504" s="59" t="s">
        <v>243</v>
      </c>
      <c r="H504" s="1812"/>
    </row>
    <row r="505" spans="1:8" ht="39.75" customHeight="1">
      <c r="A505" s="42">
        <v>7132074032</v>
      </c>
      <c r="B505" s="43" t="s">
        <v>940</v>
      </c>
      <c r="C505" s="44" t="s">
        <v>941</v>
      </c>
      <c r="D505" s="38">
        <v>1842.89</v>
      </c>
      <c r="E505" s="45" t="s">
        <v>942</v>
      </c>
      <c r="F505" s="45"/>
      <c r="G505" s="39"/>
      <c r="H505" s="83"/>
    </row>
    <row r="506" spans="1:8" ht="24" customHeight="1">
      <c r="A506" s="42">
        <v>7132074033</v>
      </c>
      <c r="B506" s="43" t="s">
        <v>943</v>
      </c>
      <c r="C506" s="44" t="s">
        <v>941</v>
      </c>
      <c r="D506" s="38">
        <v>761.6</v>
      </c>
      <c r="E506" s="45"/>
      <c r="F506" s="45"/>
      <c r="G506" s="39"/>
      <c r="H506" s="83"/>
    </row>
    <row r="507" spans="1:8" ht="44.25" customHeight="1">
      <c r="A507" s="42">
        <v>7132074034</v>
      </c>
      <c r="B507" s="43" t="s">
        <v>944</v>
      </c>
      <c r="C507" s="44" t="s">
        <v>941</v>
      </c>
      <c r="D507" s="38">
        <v>871.74</v>
      </c>
      <c r="E507" s="45" t="s">
        <v>945</v>
      </c>
      <c r="F507" s="45"/>
      <c r="G507" s="39"/>
      <c r="H507" s="83"/>
    </row>
    <row r="508" spans="1:8" ht="24" customHeight="1">
      <c r="A508" s="42">
        <v>7132074035</v>
      </c>
      <c r="B508" s="43" t="s">
        <v>946</v>
      </c>
      <c r="C508" s="44" t="s">
        <v>200</v>
      </c>
      <c r="D508" s="38">
        <v>565.49</v>
      </c>
      <c r="E508" s="45"/>
      <c r="F508" s="45"/>
      <c r="G508" s="39"/>
      <c r="H508" s="83"/>
    </row>
    <row r="509" spans="1:8" ht="27.75" customHeight="1">
      <c r="A509" s="42">
        <v>7132074036</v>
      </c>
      <c r="B509" s="43" t="s">
        <v>947</v>
      </c>
      <c r="C509" s="44" t="s">
        <v>941</v>
      </c>
      <c r="D509" s="38">
        <v>1679.01</v>
      </c>
      <c r="E509" s="45" t="s">
        <v>948</v>
      </c>
      <c r="F509" s="45"/>
      <c r="G509" s="39"/>
      <c r="H509" s="83"/>
    </row>
    <row r="510" spans="1:8" ht="24" customHeight="1">
      <c r="A510" s="42">
        <v>7132088614</v>
      </c>
      <c r="B510" s="43" t="s">
        <v>949</v>
      </c>
      <c r="C510" s="44" t="s">
        <v>200</v>
      </c>
      <c r="D510" s="38">
        <v>1399.53</v>
      </c>
      <c r="E510" s="45"/>
      <c r="F510" s="45"/>
      <c r="G510" s="39"/>
      <c r="H510" s="83"/>
    </row>
    <row r="511" spans="1:8" ht="24" customHeight="1">
      <c r="A511" s="42">
        <v>7132088615</v>
      </c>
      <c r="B511" s="43" t="s">
        <v>950</v>
      </c>
      <c r="C511" s="44" t="s">
        <v>200</v>
      </c>
      <c r="D511" s="38">
        <v>768.07</v>
      </c>
      <c r="E511" s="45"/>
      <c r="F511" s="45"/>
      <c r="G511" s="39"/>
      <c r="H511" s="83"/>
    </row>
    <row r="512" spans="1:8" ht="105.75" customHeight="1">
      <c r="A512" s="35">
        <v>7132200014</v>
      </c>
      <c r="B512" s="67" t="s">
        <v>951</v>
      </c>
      <c r="C512" s="37" t="s">
        <v>32</v>
      </c>
      <c r="D512" s="38">
        <v>175148.73</v>
      </c>
      <c r="E512" s="45" t="s">
        <v>952</v>
      </c>
      <c r="F512" s="45"/>
      <c r="G512" s="36"/>
      <c r="H512" s="83"/>
    </row>
    <row r="513" spans="1:8" ht="24" customHeight="1">
      <c r="A513" s="35">
        <v>7132200812</v>
      </c>
      <c r="B513" s="36" t="s">
        <v>953</v>
      </c>
      <c r="C513" s="37" t="s">
        <v>32</v>
      </c>
      <c r="D513" s="38">
        <v>2033.79</v>
      </c>
      <c r="E513" s="43" t="s">
        <v>954</v>
      </c>
      <c r="F513" s="45"/>
      <c r="G513" s="39"/>
      <c r="H513" s="83"/>
    </row>
    <row r="514" spans="1:8" ht="24" customHeight="1">
      <c r="A514" s="35">
        <v>7132200813</v>
      </c>
      <c r="B514" s="36" t="s">
        <v>955</v>
      </c>
      <c r="C514" s="37" t="s">
        <v>32</v>
      </c>
      <c r="D514" s="38">
        <v>4066.31</v>
      </c>
      <c r="E514" s="43" t="s">
        <v>954</v>
      </c>
      <c r="F514" s="45"/>
      <c r="G514" s="39"/>
      <c r="H514" s="83"/>
    </row>
    <row r="515" spans="1:8" ht="24" customHeight="1">
      <c r="A515" s="35">
        <v>7132200814</v>
      </c>
      <c r="B515" s="36" t="s">
        <v>956</v>
      </c>
      <c r="C515" s="37" t="s">
        <v>32</v>
      </c>
      <c r="D515" s="38">
        <v>4885.9399999999996</v>
      </c>
      <c r="E515" s="43" t="s">
        <v>954</v>
      </c>
      <c r="F515" s="45"/>
      <c r="G515" s="39"/>
      <c r="H515" s="83"/>
    </row>
    <row r="516" spans="1:8" ht="24" customHeight="1">
      <c r="A516" s="35">
        <v>7132200815</v>
      </c>
      <c r="B516" s="36" t="s">
        <v>957</v>
      </c>
      <c r="C516" s="37" t="s">
        <v>32</v>
      </c>
      <c r="D516" s="38">
        <v>8108.43</v>
      </c>
      <c r="E516" s="43" t="s">
        <v>954</v>
      </c>
      <c r="F516" s="45"/>
      <c r="G516" s="39"/>
      <c r="H516" s="83"/>
    </row>
    <row r="517" spans="1:8" ht="97.5" customHeight="1">
      <c r="A517" s="35">
        <v>7132200826</v>
      </c>
      <c r="B517" s="36" t="s">
        <v>958</v>
      </c>
      <c r="C517" s="37" t="s">
        <v>32</v>
      </c>
      <c r="D517" s="38">
        <v>231602.48</v>
      </c>
      <c r="E517" s="43" t="s">
        <v>959</v>
      </c>
      <c r="F517" s="45"/>
      <c r="G517" s="39"/>
      <c r="H517" s="83"/>
    </row>
    <row r="518" spans="1:8" customFormat="1" ht="24" customHeight="1">
      <c r="A518" s="1822">
        <v>7132210007</v>
      </c>
      <c r="B518" s="1815" t="s">
        <v>960</v>
      </c>
      <c r="C518" s="1820" t="s">
        <v>32</v>
      </c>
      <c r="D518" s="38"/>
      <c r="E518" s="1817" t="s">
        <v>961</v>
      </c>
      <c r="F518" s="1811"/>
      <c r="G518" s="48" t="s">
        <v>243</v>
      </c>
      <c r="H518" s="1812"/>
    </row>
    <row r="519" spans="1:8" customFormat="1" ht="24" customHeight="1">
      <c r="A519" s="1822">
        <v>7132210008</v>
      </c>
      <c r="B519" s="1815" t="s">
        <v>962</v>
      </c>
      <c r="C519" s="1820" t="s">
        <v>32</v>
      </c>
      <c r="D519" s="38"/>
      <c r="E519" s="1817" t="s">
        <v>963</v>
      </c>
      <c r="F519" s="1811"/>
      <c r="G519" s="48" t="s">
        <v>243</v>
      </c>
      <c r="H519" s="1812"/>
    </row>
    <row r="520" spans="1:8" customFormat="1" ht="24" customHeight="1">
      <c r="A520" s="1822">
        <v>7132210009</v>
      </c>
      <c r="B520" s="1815" t="s">
        <v>964</v>
      </c>
      <c r="C520" s="1820" t="s">
        <v>32</v>
      </c>
      <c r="D520" s="38"/>
      <c r="E520" s="1817" t="s">
        <v>965</v>
      </c>
      <c r="F520" s="1811"/>
      <c r="G520" s="48" t="s">
        <v>243</v>
      </c>
      <c r="H520" s="1812"/>
    </row>
    <row r="521" spans="1:8" customFormat="1" ht="24" customHeight="1">
      <c r="A521" s="1822">
        <v>7132210010</v>
      </c>
      <c r="B521" s="1815" t="s">
        <v>966</v>
      </c>
      <c r="C521" s="1820" t="s">
        <v>32</v>
      </c>
      <c r="D521" s="38"/>
      <c r="E521" s="1817" t="s">
        <v>967</v>
      </c>
      <c r="F521" s="1811"/>
      <c r="G521" s="48" t="s">
        <v>243</v>
      </c>
      <c r="H521" s="1812"/>
    </row>
    <row r="522" spans="1:8" customFormat="1" ht="24" customHeight="1">
      <c r="A522" s="1822">
        <v>7132210011</v>
      </c>
      <c r="B522" s="1815" t="s">
        <v>968</v>
      </c>
      <c r="C522" s="1820" t="s">
        <v>32</v>
      </c>
      <c r="D522" s="38"/>
      <c r="E522" s="1817" t="s">
        <v>969</v>
      </c>
      <c r="F522" s="1811"/>
      <c r="G522" s="48" t="s">
        <v>243</v>
      </c>
      <c r="H522" s="1812"/>
    </row>
    <row r="523" spans="1:8" customFormat="1" ht="41.25" customHeight="1">
      <c r="A523" s="1822">
        <v>7132210012</v>
      </c>
      <c r="B523" s="1815" t="s">
        <v>970</v>
      </c>
      <c r="C523" s="1820" t="s">
        <v>32</v>
      </c>
      <c r="D523" s="38"/>
      <c r="E523" s="1817" t="s">
        <v>971</v>
      </c>
      <c r="F523" s="1836"/>
      <c r="G523" s="59" t="s">
        <v>243</v>
      </c>
      <c r="H523" s="1812"/>
    </row>
    <row r="524" spans="1:8" customFormat="1" ht="43.5" customHeight="1">
      <c r="A524" s="1822">
        <v>7132210015</v>
      </c>
      <c r="B524" s="1817" t="s">
        <v>972</v>
      </c>
      <c r="C524" s="1816" t="s">
        <v>32</v>
      </c>
      <c r="D524" s="38"/>
      <c r="E524" s="1817" t="s">
        <v>973</v>
      </c>
      <c r="F524" s="1836"/>
      <c r="G524" s="59" t="s">
        <v>243</v>
      </c>
      <c r="H524" s="1812"/>
    </row>
    <row r="525" spans="1:8" ht="24" customHeight="1">
      <c r="A525" s="80">
        <v>7132210106</v>
      </c>
      <c r="B525" s="67" t="s">
        <v>974</v>
      </c>
      <c r="C525" s="58" t="s">
        <v>39</v>
      </c>
      <c r="D525" s="38">
        <v>8505.42</v>
      </c>
      <c r="E525" s="43"/>
      <c r="F525" s="46"/>
      <c r="G525" s="66"/>
      <c r="H525" s="83"/>
    </row>
    <row r="526" spans="1:8" ht="24" customHeight="1">
      <c r="A526" s="80">
        <v>7132210108</v>
      </c>
      <c r="B526" s="67" t="s">
        <v>975</v>
      </c>
      <c r="C526" s="58" t="s">
        <v>39</v>
      </c>
      <c r="D526" s="38">
        <v>10383.58</v>
      </c>
      <c r="E526" s="43"/>
      <c r="F526" s="46"/>
      <c r="G526" s="66"/>
      <c r="H526" s="83"/>
    </row>
    <row r="527" spans="1:8" ht="24" customHeight="1">
      <c r="A527" s="35">
        <v>7132210215</v>
      </c>
      <c r="B527" s="36" t="s">
        <v>1303</v>
      </c>
      <c r="C527" s="37" t="s">
        <v>32</v>
      </c>
      <c r="D527" s="38">
        <v>220362.77</v>
      </c>
      <c r="E527" s="45" t="s">
        <v>976</v>
      </c>
      <c r="F527" s="54"/>
      <c r="G527" s="101"/>
      <c r="H527" s="83"/>
    </row>
    <row r="528" spans="1:8" ht="24" customHeight="1">
      <c r="A528" s="35">
        <v>7132220091</v>
      </c>
      <c r="B528" s="36" t="s">
        <v>977</v>
      </c>
      <c r="C528" s="37" t="s">
        <v>32</v>
      </c>
      <c r="D528" s="38">
        <v>1348793.61</v>
      </c>
      <c r="E528" s="43" t="s">
        <v>978</v>
      </c>
      <c r="F528" s="45"/>
      <c r="G528" s="39"/>
      <c r="H528" s="83"/>
    </row>
    <row r="529" spans="1:54" s="25" customFormat="1" ht="24" customHeight="1">
      <c r="A529" s="35">
        <v>7132220095</v>
      </c>
      <c r="B529" s="36" t="s">
        <v>1750</v>
      </c>
      <c r="C529" s="37" t="s">
        <v>32</v>
      </c>
      <c r="D529" s="38">
        <v>4006404.71</v>
      </c>
      <c r="E529" s="43" t="s">
        <v>979</v>
      </c>
      <c r="F529" s="45"/>
      <c r="G529" s="39"/>
      <c r="H529" s="83"/>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c r="AX529" s="31"/>
      <c r="AY529" s="31"/>
      <c r="AZ529" s="31"/>
      <c r="BA529" s="31"/>
      <c r="BB529" s="31"/>
    </row>
    <row r="530" spans="1:54" s="25" customFormat="1" ht="24" customHeight="1">
      <c r="A530" s="35">
        <v>7132220097</v>
      </c>
      <c r="B530" s="36" t="s">
        <v>1751</v>
      </c>
      <c r="C530" s="37" t="s">
        <v>32</v>
      </c>
      <c r="D530" s="38">
        <v>5578770.9199999999</v>
      </c>
      <c r="E530" s="43" t="s">
        <v>980</v>
      </c>
      <c r="F530" s="45"/>
      <c r="G530" s="39"/>
      <c r="H530" s="83"/>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c r="AX530" s="31"/>
      <c r="AY530" s="31"/>
      <c r="AZ530" s="31"/>
      <c r="BA530" s="31"/>
      <c r="BB530" s="31"/>
    </row>
    <row r="531" spans="1:54" s="25" customFormat="1" ht="24" customHeight="1">
      <c r="A531" s="35">
        <v>7132220092</v>
      </c>
      <c r="B531" s="36" t="s">
        <v>1752</v>
      </c>
      <c r="C531" s="37" t="s">
        <v>32</v>
      </c>
      <c r="D531" s="38">
        <v>7798691.8799999999</v>
      </c>
      <c r="E531" s="43" t="s">
        <v>1274</v>
      </c>
      <c r="F531" s="45"/>
      <c r="G531" s="96"/>
      <c r="H531" s="83"/>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c r="AX531" s="31"/>
      <c r="AY531" s="31"/>
      <c r="AZ531" s="31"/>
      <c r="BA531" s="31"/>
      <c r="BB531" s="31"/>
    </row>
    <row r="532" spans="1:54" ht="33" customHeight="1">
      <c r="A532" s="84">
        <v>7132230015</v>
      </c>
      <c r="B532" s="36" t="s">
        <v>981</v>
      </c>
      <c r="C532" s="37" t="s">
        <v>32</v>
      </c>
      <c r="D532" s="38">
        <v>268421.25</v>
      </c>
      <c r="E532" s="43" t="s">
        <v>982</v>
      </c>
      <c r="F532" s="45"/>
      <c r="G532" s="39"/>
      <c r="H532" s="83"/>
    </row>
    <row r="533" spans="1:54" ht="24" customHeight="1">
      <c r="A533" s="35">
        <v>7132230016</v>
      </c>
      <c r="B533" s="36" t="s">
        <v>983</v>
      </c>
      <c r="C533" s="37" t="s">
        <v>32</v>
      </c>
      <c r="D533" s="38">
        <v>527.46</v>
      </c>
      <c r="E533" s="45" t="s">
        <v>984</v>
      </c>
      <c r="F533" s="45"/>
      <c r="G533" s="39"/>
      <c r="H533" s="83"/>
    </row>
    <row r="534" spans="1:54" s="25" customFormat="1" ht="27.75" customHeight="1">
      <c r="A534" s="84">
        <v>7132230017</v>
      </c>
      <c r="B534" s="36" t="s">
        <v>985</v>
      </c>
      <c r="C534" s="37" t="s">
        <v>32</v>
      </c>
      <c r="D534" s="38">
        <v>247754.7</v>
      </c>
      <c r="E534" s="43" t="s">
        <v>986</v>
      </c>
      <c r="F534" s="45"/>
      <c r="G534" s="39"/>
      <c r="H534" s="83"/>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c r="AX534" s="31"/>
      <c r="AY534" s="31"/>
      <c r="AZ534" s="31"/>
      <c r="BA534" s="31"/>
      <c r="BB534" s="31"/>
    </row>
    <row r="535" spans="1:54" ht="24" customHeight="1">
      <c r="A535" s="35">
        <v>7132230019</v>
      </c>
      <c r="B535" s="36" t="s">
        <v>987</v>
      </c>
      <c r="C535" s="37" t="s">
        <v>32</v>
      </c>
      <c r="D535" s="38">
        <v>313.29000000000002</v>
      </c>
      <c r="E535" s="45" t="s">
        <v>988</v>
      </c>
      <c r="F535" s="45"/>
      <c r="G535" s="39"/>
      <c r="H535" s="83"/>
    </row>
    <row r="536" spans="1:54" ht="24" customHeight="1">
      <c r="A536" s="35">
        <v>7132230021</v>
      </c>
      <c r="B536" s="36" t="s">
        <v>989</v>
      </c>
      <c r="C536" s="37" t="s">
        <v>32</v>
      </c>
      <c r="D536" s="38">
        <v>306.8</v>
      </c>
      <c r="E536" s="45" t="s">
        <v>990</v>
      </c>
      <c r="F536" s="45"/>
      <c r="G536" s="39"/>
      <c r="H536" s="83"/>
    </row>
    <row r="537" spans="1:54" ht="24" customHeight="1">
      <c r="A537" s="35">
        <v>7132230024</v>
      </c>
      <c r="B537" s="36" t="s">
        <v>991</v>
      </c>
      <c r="C537" s="37" t="s">
        <v>32</v>
      </c>
      <c r="D537" s="38">
        <v>306.8</v>
      </c>
      <c r="E537" s="45" t="s">
        <v>992</v>
      </c>
      <c r="F537" s="45"/>
      <c r="G537" s="39"/>
      <c r="H537" s="83"/>
    </row>
    <row r="538" spans="1:54" s="25" customFormat="1" ht="24" customHeight="1">
      <c r="A538" s="35">
        <v>7132230039</v>
      </c>
      <c r="B538" s="43" t="s">
        <v>993</v>
      </c>
      <c r="C538" s="37" t="s">
        <v>55</v>
      </c>
      <c r="D538" s="38">
        <v>713776.83</v>
      </c>
      <c r="E538" s="43" t="s">
        <v>994</v>
      </c>
      <c r="F538" s="45"/>
      <c r="G538" s="39"/>
      <c r="H538" s="83"/>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c r="AX538" s="31"/>
      <c r="AY538" s="31"/>
      <c r="AZ538" s="31"/>
      <c r="BA538" s="31"/>
      <c r="BB538" s="31"/>
    </row>
    <row r="539" spans="1:54" ht="24" customHeight="1">
      <c r="A539" s="35">
        <v>7132230043</v>
      </c>
      <c r="B539" s="36" t="s">
        <v>995</v>
      </c>
      <c r="C539" s="37" t="s">
        <v>32</v>
      </c>
      <c r="D539" s="38">
        <v>14567.64</v>
      </c>
      <c r="E539" s="45" t="s">
        <v>996</v>
      </c>
      <c r="F539" s="45"/>
      <c r="G539" s="39"/>
      <c r="H539" s="83"/>
    </row>
    <row r="540" spans="1:54" s="25" customFormat="1" ht="24" customHeight="1">
      <c r="A540" s="35">
        <v>7132230065</v>
      </c>
      <c r="B540" s="43" t="s">
        <v>997</v>
      </c>
      <c r="C540" s="37" t="s">
        <v>55</v>
      </c>
      <c r="D540" s="38">
        <v>380832.92</v>
      </c>
      <c r="E540" s="43" t="s">
        <v>998</v>
      </c>
      <c r="F540" s="45"/>
      <c r="G540" s="39"/>
      <c r="H540" s="83"/>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c r="AX540" s="31"/>
      <c r="AY540" s="31"/>
      <c r="AZ540" s="31"/>
      <c r="BA540" s="31"/>
      <c r="BB540" s="31"/>
    </row>
    <row r="541" spans="1:54" s="28" customFormat="1" ht="24" customHeight="1">
      <c r="A541" s="102">
        <v>7132230075</v>
      </c>
      <c r="B541" s="26" t="s">
        <v>999</v>
      </c>
      <c r="C541" s="29" t="s">
        <v>55</v>
      </c>
      <c r="D541" s="38">
        <v>532571.25</v>
      </c>
      <c r="E541" s="27" t="s">
        <v>1000</v>
      </c>
      <c r="F541" s="27"/>
      <c r="G541" s="30"/>
      <c r="H541" s="697"/>
    </row>
    <row r="542" spans="1:54" s="25" customFormat="1" ht="24" customHeight="1">
      <c r="A542" s="35">
        <v>7132230076</v>
      </c>
      <c r="B542" s="43" t="s">
        <v>1001</v>
      </c>
      <c r="C542" s="37" t="s">
        <v>55</v>
      </c>
      <c r="D542" s="38">
        <v>897987.71</v>
      </c>
      <c r="E542" s="45" t="s">
        <v>1002</v>
      </c>
      <c r="F542" s="45"/>
      <c r="G542" s="39"/>
      <c r="H542" s="83"/>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c r="AX542" s="31"/>
      <c r="AY542" s="31"/>
      <c r="AZ542" s="31"/>
      <c r="BA542" s="31"/>
      <c r="BB542" s="31"/>
    </row>
    <row r="543" spans="1:54" s="25" customFormat="1" ht="24" customHeight="1">
      <c r="A543" s="35">
        <v>7132230077</v>
      </c>
      <c r="B543" s="43" t="s">
        <v>1003</v>
      </c>
      <c r="C543" s="37" t="s">
        <v>55</v>
      </c>
      <c r="D543" s="38">
        <v>646328.73</v>
      </c>
      <c r="E543" s="45" t="s">
        <v>1004</v>
      </c>
      <c r="F543" s="45"/>
      <c r="G543" s="39"/>
      <c r="H543" s="83"/>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c r="AX543" s="31"/>
      <c r="AY543" s="31"/>
      <c r="AZ543" s="31"/>
      <c r="BA543" s="31"/>
      <c r="BB543" s="31"/>
    </row>
    <row r="544" spans="1:54" s="25" customFormat="1" ht="24" customHeight="1">
      <c r="A544" s="35">
        <v>7132230078</v>
      </c>
      <c r="B544" s="43" t="s">
        <v>1005</v>
      </c>
      <c r="C544" s="37" t="s">
        <v>55</v>
      </c>
      <c r="D544" s="38">
        <v>724556.98</v>
      </c>
      <c r="E544" s="45" t="s">
        <v>1006</v>
      </c>
      <c r="F544" s="45"/>
      <c r="G544" s="39"/>
      <c r="H544" s="83"/>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c r="AX544" s="31"/>
      <c r="AY544" s="31"/>
      <c r="AZ544" s="31"/>
      <c r="BA544" s="31"/>
      <c r="BB544" s="31"/>
    </row>
    <row r="545" spans="1:54" ht="24" customHeight="1">
      <c r="A545" s="35">
        <v>7132230088</v>
      </c>
      <c r="B545" s="36" t="s">
        <v>1007</v>
      </c>
      <c r="C545" s="37" t="s">
        <v>32</v>
      </c>
      <c r="D545" s="38">
        <v>42994.77</v>
      </c>
      <c r="E545" s="45"/>
      <c r="F545" s="45"/>
      <c r="G545" s="39"/>
      <c r="H545" s="83"/>
    </row>
    <row r="546" spans="1:54" ht="24" customHeight="1">
      <c r="A546" s="35">
        <v>7132230089</v>
      </c>
      <c r="B546" s="36" t="s">
        <v>1008</v>
      </c>
      <c r="C546" s="37" t="s">
        <v>32</v>
      </c>
      <c r="D546" s="38">
        <v>98205.83</v>
      </c>
      <c r="E546" s="43" t="s">
        <v>1009</v>
      </c>
      <c r="F546" s="45"/>
      <c r="G546" s="39"/>
      <c r="H546" s="83"/>
    </row>
    <row r="547" spans="1:54" s="25" customFormat="1" ht="24" customHeight="1">
      <c r="A547" s="35">
        <v>7132230185</v>
      </c>
      <c r="B547" s="36" t="s">
        <v>1010</v>
      </c>
      <c r="C547" s="37" t="s">
        <v>32</v>
      </c>
      <c r="D547" s="38">
        <v>13803.36</v>
      </c>
      <c r="E547" s="43" t="s">
        <v>1011</v>
      </c>
      <c r="F547" s="45"/>
      <c r="G547" s="39"/>
      <c r="H547" s="83"/>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c r="AX547" s="31"/>
      <c r="AY547" s="31"/>
      <c r="AZ547" s="31"/>
      <c r="BA547" s="31"/>
      <c r="BB547" s="31"/>
    </row>
    <row r="548" spans="1:54" s="25" customFormat="1" ht="24" customHeight="1">
      <c r="A548" s="35">
        <v>7132230188</v>
      </c>
      <c r="B548" s="36" t="s">
        <v>1012</v>
      </c>
      <c r="C548" s="37" t="s">
        <v>32</v>
      </c>
      <c r="D548" s="38">
        <v>13926.6</v>
      </c>
      <c r="E548" s="43" t="s">
        <v>1013</v>
      </c>
      <c r="F548" s="45"/>
      <c r="G548" s="39"/>
      <c r="H548" s="83"/>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c r="AX548" s="31"/>
      <c r="AY548" s="31"/>
      <c r="AZ548" s="31"/>
      <c r="BA548" s="31"/>
      <c r="BB548" s="31"/>
    </row>
    <row r="549" spans="1:54" s="25" customFormat="1" ht="24" customHeight="1">
      <c r="A549" s="35">
        <v>7132200005</v>
      </c>
      <c r="B549" s="92" t="s">
        <v>1334</v>
      </c>
      <c r="C549" s="70" t="s">
        <v>32</v>
      </c>
      <c r="D549" s="38">
        <v>18979.62</v>
      </c>
      <c r="E549" s="43"/>
      <c r="F549" s="45"/>
      <c r="G549" s="40"/>
      <c r="H549" s="83"/>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c r="AX549" s="31"/>
      <c r="AY549" s="31"/>
      <c r="AZ549" s="31"/>
      <c r="BA549" s="31"/>
      <c r="BB549" s="31"/>
    </row>
    <row r="550" spans="1:54" s="25" customFormat="1" ht="24" customHeight="1">
      <c r="A550" s="35">
        <v>7132230263</v>
      </c>
      <c r="B550" s="36" t="s">
        <v>1014</v>
      </c>
      <c r="C550" s="37" t="s">
        <v>32</v>
      </c>
      <c r="D550" s="38">
        <v>17870.419999999998</v>
      </c>
      <c r="E550" s="43" t="s">
        <v>1015</v>
      </c>
      <c r="F550" s="45"/>
      <c r="G550" s="39"/>
      <c r="H550" s="83"/>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c r="AX550" s="31"/>
      <c r="AY550" s="31"/>
      <c r="AZ550" s="31"/>
      <c r="BA550" s="31"/>
      <c r="BB550" s="31"/>
    </row>
    <row r="551" spans="1:54" s="25" customFormat="1" ht="24" customHeight="1">
      <c r="A551" s="35">
        <v>7132230265</v>
      </c>
      <c r="B551" s="67" t="s">
        <v>1016</v>
      </c>
      <c r="C551" s="37" t="s">
        <v>32</v>
      </c>
      <c r="D551" s="38">
        <v>17747.18</v>
      </c>
      <c r="E551" s="43" t="s">
        <v>1017</v>
      </c>
      <c r="F551" s="45"/>
      <c r="G551" s="36"/>
      <c r="H551" s="83"/>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c r="AX551" s="31"/>
      <c r="AY551" s="31"/>
      <c r="AZ551" s="31"/>
      <c r="BA551" s="31"/>
      <c r="BB551" s="31"/>
    </row>
    <row r="552" spans="1:54" customFormat="1" ht="24" customHeight="1">
      <c r="A552" s="1814">
        <v>7132230304</v>
      </c>
      <c r="B552" s="1815" t="s">
        <v>1018</v>
      </c>
      <c r="C552" s="1820" t="s">
        <v>32</v>
      </c>
      <c r="D552" s="38"/>
      <c r="E552" s="1817" t="s">
        <v>1019</v>
      </c>
      <c r="F552" s="1811"/>
      <c r="G552" s="59" t="s">
        <v>243</v>
      </c>
      <c r="H552" s="1812"/>
    </row>
    <row r="553" spans="1:54" s="25" customFormat="1" ht="24" customHeight="1">
      <c r="A553" s="35">
        <v>7132230330</v>
      </c>
      <c r="B553" s="43" t="s">
        <v>1020</v>
      </c>
      <c r="C553" s="37" t="s">
        <v>55</v>
      </c>
      <c r="D553" s="38">
        <v>678731.46</v>
      </c>
      <c r="E553" s="43" t="s">
        <v>1021</v>
      </c>
      <c r="F553" s="45"/>
      <c r="G553" s="39"/>
      <c r="H553" s="83"/>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row>
    <row r="554" spans="1:54" s="25" customFormat="1" ht="24" customHeight="1">
      <c r="A554" s="35">
        <v>7132230332</v>
      </c>
      <c r="B554" s="43" t="s">
        <v>1022</v>
      </c>
      <c r="C554" s="37" t="s">
        <v>55</v>
      </c>
      <c r="D554" s="38">
        <v>498732.31</v>
      </c>
      <c r="E554" s="43" t="s">
        <v>1023</v>
      </c>
      <c r="F554" s="45"/>
      <c r="G554" s="39"/>
      <c r="H554" s="83"/>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row>
    <row r="555" spans="1:54" s="25" customFormat="1" ht="24" customHeight="1">
      <c r="A555" s="35">
        <v>7132230336</v>
      </c>
      <c r="B555" s="43" t="s">
        <v>1024</v>
      </c>
      <c r="C555" s="37" t="s">
        <v>55</v>
      </c>
      <c r="D555" s="38">
        <v>348551.99</v>
      </c>
      <c r="E555" s="43" t="s">
        <v>1025</v>
      </c>
      <c r="F555" s="45"/>
      <c r="G555" s="39"/>
      <c r="H555" s="83"/>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row>
    <row r="556" spans="1:54" customFormat="1" ht="24" customHeight="1">
      <c r="A556" s="1814">
        <v>7132230394</v>
      </c>
      <c r="B556" s="1815" t="s">
        <v>1026</v>
      </c>
      <c r="C556" s="1820" t="s">
        <v>32</v>
      </c>
      <c r="D556" s="38"/>
      <c r="E556" s="1817" t="s">
        <v>1027</v>
      </c>
      <c r="F556" s="1811"/>
      <c r="G556" s="59" t="s">
        <v>243</v>
      </c>
      <c r="H556" s="1812"/>
    </row>
    <row r="557" spans="1:54" s="25" customFormat="1" ht="24" customHeight="1">
      <c r="A557" s="35">
        <v>7132230395</v>
      </c>
      <c r="B557" s="36" t="s">
        <v>1028</v>
      </c>
      <c r="C557" s="37" t="s">
        <v>32</v>
      </c>
      <c r="D557" s="38">
        <v>40034.67</v>
      </c>
      <c r="E557" s="43" t="s">
        <v>1029</v>
      </c>
      <c r="F557" s="45"/>
      <c r="G557" s="39"/>
      <c r="H557" s="83"/>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row>
    <row r="558" spans="1:54" customFormat="1" ht="24" customHeight="1">
      <c r="A558" s="1814">
        <v>7132230396</v>
      </c>
      <c r="B558" s="1815" t="s">
        <v>1030</v>
      </c>
      <c r="C558" s="1820" t="s">
        <v>32</v>
      </c>
      <c r="D558" s="38"/>
      <c r="E558" s="1817" t="s">
        <v>1031</v>
      </c>
      <c r="F558" s="1811"/>
      <c r="G558" s="59" t="s">
        <v>243</v>
      </c>
      <c r="H558" s="1812"/>
    </row>
    <row r="559" spans="1:54" ht="24" customHeight="1">
      <c r="A559" s="35">
        <v>7132230399</v>
      </c>
      <c r="B559" s="36" t="s">
        <v>1032</v>
      </c>
      <c r="C559" s="37" t="s">
        <v>32</v>
      </c>
      <c r="D559" s="38">
        <v>42990.9</v>
      </c>
      <c r="E559" s="43" t="s">
        <v>1033</v>
      </c>
      <c r="F559" s="45"/>
      <c r="G559" s="39"/>
      <c r="H559" s="83"/>
    </row>
    <row r="560" spans="1:54" s="25" customFormat="1" ht="24" customHeight="1">
      <c r="A560" s="35">
        <v>7132230401</v>
      </c>
      <c r="B560" s="36" t="s">
        <v>1034</v>
      </c>
      <c r="C560" s="37" t="s">
        <v>32</v>
      </c>
      <c r="D560" s="38">
        <v>38738.18</v>
      </c>
      <c r="E560" s="43" t="s">
        <v>1035</v>
      </c>
      <c r="F560" s="45"/>
      <c r="G560" s="39"/>
      <c r="H560" s="83"/>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row>
    <row r="561" spans="1:54" customFormat="1" ht="24" customHeight="1">
      <c r="A561" s="1814">
        <v>7132230406</v>
      </c>
      <c r="B561" s="1815" t="s">
        <v>1036</v>
      </c>
      <c r="C561" s="1820" t="s">
        <v>32</v>
      </c>
      <c r="D561" s="38"/>
      <c r="E561" s="1817" t="s">
        <v>1037</v>
      </c>
      <c r="F561" s="1811"/>
      <c r="G561" s="59" t="s">
        <v>243</v>
      </c>
      <c r="H561" s="1812"/>
    </row>
    <row r="562" spans="1:54" ht="24" customHeight="1">
      <c r="A562" s="35">
        <v>7132230412</v>
      </c>
      <c r="B562" s="36" t="s">
        <v>1038</v>
      </c>
      <c r="C562" s="37" t="s">
        <v>32</v>
      </c>
      <c r="D562" s="38">
        <v>42511.72</v>
      </c>
      <c r="E562" s="43" t="s">
        <v>1039</v>
      </c>
      <c r="F562" s="45"/>
      <c r="G562" s="39"/>
      <c r="H562" s="83"/>
    </row>
    <row r="563" spans="1:54" s="25" customFormat="1" ht="24" customHeight="1">
      <c r="A563" s="35">
        <v>7132230538</v>
      </c>
      <c r="B563" s="36" t="s">
        <v>1040</v>
      </c>
      <c r="C563" s="37" t="s">
        <v>32</v>
      </c>
      <c r="D563" s="38">
        <v>38957.85</v>
      </c>
      <c r="E563" s="43" t="s">
        <v>1041</v>
      </c>
      <c r="F563" s="36"/>
      <c r="G563" s="36"/>
      <c r="H563" s="83"/>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row>
    <row r="564" spans="1:54" s="25" customFormat="1" ht="24" customHeight="1">
      <c r="A564" s="35">
        <v>7132230543</v>
      </c>
      <c r="B564" s="43" t="s">
        <v>1042</v>
      </c>
      <c r="C564" s="37" t="s">
        <v>55</v>
      </c>
      <c r="D564" s="38">
        <v>568676.06999999995</v>
      </c>
      <c r="E564" s="43"/>
      <c r="F564" s="36"/>
      <c r="G564" s="103"/>
      <c r="H564" s="83"/>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row>
    <row r="565" spans="1:54" s="25" customFormat="1" ht="24" customHeight="1">
      <c r="A565" s="35">
        <v>7132230544</v>
      </c>
      <c r="B565" s="43" t="s">
        <v>1043</v>
      </c>
      <c r="C565" s="37" t="s">
        <v>55</v>
      </c>
      <c r="D565" s="38">
        <v>493967.45</v>
      </c>
      <c r="E565" s="43"/>
      <c r="F565" s="36"/>
      <c r="G565" s="103"/>
      <c r="H565" s="83"/>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row>
    <row r="566" spans="1:54" s="25" customFormat="1" ht="24" customHeight="1">
      <c r="A566" s="35">
        <v>7132230545</v>
      </c>
      <c r="B566" s="43" t="s">
        <v>1044</v>
      </c>
      <c r="C566" s="37" t="s">
        <v>55</v>
      </c>
      <c r="D566" s="38">
        <v>597897.27</v>
      </c>
      <c r="E566" s="43"/>
      <c r="F566" s="36"/>
      <c r="G566" s="103"/>
      <c r="H566" s="83"/>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row>
    <row r="567" spans="1:54" s="25" customFormat="1" ht="24" customHeight="1">
      <c r="A567" s="35">
        <v>7132230418</v>
      </c>
      <c r="B567" s="36" t="s">
        <v>1045</v>
      </c>
      <c r="C567" s="37" t="s">
        <v>32</v>
      </c>
      <c r="D567" s="38">
        <v>73739.289999999994</v>
      </c>
      <c r="E567" s="43" t="s">
        <v>1046</v>
      </c>
      <c r="F567" s="45"/>
      <c r="G567" s="39"/>
      <c r="H567" s="83"/>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row>
    <row r="568" spans="1:54" ht="24" customHeight="1">
      <c r="A568" s="35">
        <v>7132230427</v>
      </c>
      <c r="B568" s="36" t="s">
        <v>1047</v>
      </c>
      <c r="C568" s="37" t="s">
        <v>32</v>
      </c>
      <c r="D568" s="38">
        <v>94450.58</v>
      </c>
      <c r="E568" s="43" t="s">
        <v>1048</v>
      </c>
      <c r="F568" s="45"/>
      <c r="G568" s="39"/>
      <c r="H568" s="83"/>
    </row>
    <row r="569" spans="1:54" customFormat="1" ht="24" customHeight="1">
      <c r="A569" s="1814">
        <v>7132230447</v>
      </c>
      <c r="B569" s="1815" t="s">
        <v>1049</v>
      </c>
      <c r="C569" s="1820" t="s">
        <v>32</v>
      </c>
      <c r="D569" s="38"/>
      <c r="E569" s="1817" t="s">
        <v>1050</v>
      </c>
      <c r="F569" s="1811"/>
      <c r="G569" s="59" t="s">
        <v>243</v>
      </c>
      <c r="H569" s="1812"/>
    </row>
    <row r="570" spans="1:54" s="25" customFormat="1" ht="24" customHeight="1">
      <c r="A570" s="35">
        <v>7132230448</v>
      </c>
      <c r="B570" s="36" t="s">
        <v>1051</v>
      </c>
      <c r="C570" s="37" t="s">
        <v>32</v>
      </c>
      <c r="D570" s="38">
        <v>75159.240000000005</v>
      </c>
      <c r="E570" s="43" t="s">
        <v>1052</v>
      </c>
      <c r="F570" s="45"/>
      <c r="G570" s="39"/>
      <c r="H570" s="83"/>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row>
    <row r="571" spans="1:54" customFormat="1" ht="24" customHeight="1">
      <c r="A571" s="1814">
        <v>7132230449</v>
      </c>
      <c r="B571" s="1815" t="s">
        <v>1053</v>
      </c>
      <c r="C571" s="1820" t="s">
        <v>32</v>
      </c>
      <c r="D571" s="38"/>
      <c r="E571" s="1817" t="s">
        <v>1054</v>
      </c>
      <c r="F571" s="1811"/>
      <c r="G571" s="59" t="s">
        <v>243</v>
      </c>
      <c r="H571" s="1812"/>
    </row>
    <row r="572" spans="1:54" s="25" customFormat="1" ht="24" customHeight="1">
      <c r="A572" s="35">
        <v>7132230450</v>
      </c>
      <c r="B572" s="36" t="s">
        <v>1055</v>
      </c>
      <c r="C572" s="37" t="s">
        <v>32</v>
      </c>
      <c r="D572" s="38">
        <v>72211.45</v>
      </c>
      <c r="E572" s="43" t="s">
        <v>1056</v>
      </c>
      <c r="F572" s="45"/>
      <c r="G572" s="39"/>
      <c r="H572" s="83"/>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c r="AX572" s="31"/>
      <c r="AY572" s="31"/>
      <c r="AZ572" s="31"/>
      <c r="BA572" s="31"/>
      <c r="BB572" s="31"/>
    </row>
    <row r="573" spans="1:54" s="25" customFormat="1" ht="24" customHeight="1">
      <c r="A573" s="35">
        <v>7132230453</v>
      </c>
      <c r="B573" s="36" t="s">
        <v>1057</v>
      </c>
      <c r="C573" s="37" t="s">
        <v>32</v>
      </c>
      <c r="D573" s="38">
        <v>72504.53</v>
      </c>
      <c r="E573" s="43" t="s">
        <v>1058</v>
      </c>
      <c r="F573" s="45"/>
      <c r="G573" s="39"/>
      <c r="H573" s="83"/>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c r="AX573" s="31"/>
      <c r="AY573" s="31"/>
      <c r="AZ573" s="31"/>
      <c r="BA573" s="31"/>
      <c r="BB573" s="31"/>
    </row>
    <row r="574" spans="1:54" s="25" customFormat="1" ht="24" customHeight="1">
      <c r="A574" s="35">
        <v>7132230455</v>
      </c>
      <c r="B574" s="43" t="s">
        <v>1059</v>
      </c>
      <c r="C574" s="37" t="s">
        <v>32</v>
      </c>
      <c r="D574" s="38">
        <v>72504.53</v>
      </c>
      <c r="E574" s="43" t="s">
        <v>1060</v>
      </c>
      <c r="F574" s="45"/>
      <c r="G574" s="39"/>
      <c r="H574" s="83"/>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c r="AX574" s="31"/>
      <c r="AY574" s="31"/>
      <c r="AZ574" s="31"/>
      <c r="BA574" s="31"/>
      <c r="BB574" s="31"/>
    </row>
    <row r="575" spans="1:54" s="25" customFormat="1" ht="24" customHeight="1">
      <c r="A575" s="35">
        <v>7132230458</v>
      </c>
      <c r="B575" s="43" t="s">
        <v>1337</v>
      </c>
      <c r="C575" s="37" t="s">
        <v>32</v>
      </c>
      <c r="D575" s="38">
        <v>65768.13</v>
      </c>
      <c r="E575" s="43" t="s">
        <v>1338</v>
      </c>
      <c r="F575" s="45"/>
      <c r="G575" s="40"/>
      <c r="H575" s="83"/>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c r="AX575" s="31"/>
      <c r="AY575" s="31"/>
      <c r="AZ575" s="31"/>
      <c r="BA575" s="31"/>
      <c r="BB575" s="31"/>
    </row>
    <row r="576" spans="1:54" ht="24" customHeight="1">
      <c r="A576" s="35">
        <v>7132230457</v>
      </c>
      <c r="B576" s="36" t="s">
        <v>1061</v>
      </c>
      <c r="C576" s="37" t="s">
        <v>32</v>
      </c>
      <c r="D576" s="38">
        <v>96729.06</v>
      </c>
      <c r="E576" s="43" t="s">
        <v>1062</v>
      </c>
      <c r="F576" s="45"/>
      <c r="G576" s="39"/>
      <c r="H576" s="83"/>
    </row>
    <row r="577" spans="1:54" s="25" customFormat="1" ht="24" customHeight="1">
      <c r="A577" s="35">
        <v>7132230411</v>
      </c>
      <c r="B577" s="43" t="s">
        <v>1760</v>
      </c>
      <c r="C577" s="37" t="s">
        <v>32</v>
      </c>
      <c r="D577" s="38">
        <v>68777.490000000005</v>
      </c>
      <c r="E577" s="43"/>
      <c r="F577" s="45"/>
      <c r="G577" s="39"/>
      <c r="H577" s="83"/>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c r="AX577" s="31"/>
      <c r="AY577" s="31"/>
      <c r="AZ577" s="31"/>
      <c r="BA577" s="31"/>
      <c r="BB577" s="31"/>
    </row>
    <row r="578" spans="1:54" ht="24" customHeight="1">
      <c r="A578" s="80">
        <v>7132230471</v>
      </c>
      <c r="B578" s="67" t="s">
        <v>1063</v>
      </c>
      <c r="C578" s="58" t="s">
        <v>32</v>
      </c>
      <c r="D578" s="38">
        <v>41290.35</v>
      </c>
      <c r="E578" s="43"/>
      <c r="F578" s="45"/>
      <c r="G578" s="104"/>
      <c r="H578" s="83"/>
    </row>
    <row r="579" spans="1:54" customFormat="1" ht="24" customHeight="1">
      <c r="A579" s="1814">
        <v>7132230473</v>
      </c>
      <c r="B579" s="1815" t="s">
        <v>1064</v>
      </c>
      <c r="C579" s="1820" t="s">
        <v>55</v>
      </c>
      <c r="D579" s="38"/>
      <c r="E579" s="1817"/>
      <c r="F579" s="1811"/>
      <c r="G579" s="59" t="s">
        <v>243</v>
      </c>
      <c r="H579" s="1812"/>
    </row>
    <row r="580" spans="1:54" s="25" customFormat="1" ht="24" customHeight="1">
      <c r="A580" s="35">
        <v>7132230056</v>
      </c>
      <c r="B580" s="36" t="s">
        <v>1065</v>
      </c>
      <c r="C580" s="37" t="s">
        <v>32</v>
      </c>
      <c r="D580" s="38">
        <v>11461.72</v>
      </c>
      <c r="E580" s="43" t="s">
        <v>1066</v>
      </c>
      <c r="F580" s="45"/>
      <c r="G580" s="39"/>
      <c r="H580" s="83"/>
      <c r="I580" s="1834"/>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c r="AX580" s="31"/>
      <c r="AY580" s="31"/>
      <c r="AZ580" s="31"/>
      <c r="BA580" s="31"/>
      <c r="BB580" s="31"/>
    </row>
    <row r="581" spans="1:54" s="25" customFormat="1" ht="24" customHeight="1">
      <c r="A581" s="35">
        <v>7132230057</v>
      </c>
      <c r="B581" s="36" t="s">
        <v>1067</v>
      </c>
      <c r="C581" s="37" t="s">
        <v>32</v>
      </c>
      <c r="D581" s="38">
        <v>21105.27</v>
      </c>
      <c r="E581" s="43" t="s">
        <v>1068</v>
      </c>
      <c r="F581" s="45"/>
      <c r="G581" s="39"/>
      <c r="H581" s="83"/>
      <c r="I581" s="1834"/>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c r="AX581" s="31"/>
      <c r="AY581" s="31"/>
      <c r="AZ581" s="31"/>
      <c r="BA581" s="31"/>
      <c r="BB581" s="31"/>
    </row>
    <row r="582" spans="1:54" s="25" customFormat="1" ht="24" customHeight="1">
      <c r="A582" s="35">
        <v>7132230501</v>
      </c>
      <c r="B582" s="68" t="s">
        <v>1069</v>
      </c>
      <c r="C582" s="37" t="s">
        <v>55</v>
      </c>
      <c r="D582" s="38">
        <v>425072.38</v>
      </c>
      <c r="E582" s="43" t="s">
        <v>1070</v>
      </c>
      <c r="F582" s="45"/>
      <c r="G582" s="39"/>
      <c r="H582" s="83"/>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c r="AX582" s="31"/>
      <c r="AY582" s="31"/>
      <c r="AZ582" s="31"/>
      <c r="BA582" s="31"/>
      <c r="BB582" s="31"/>
    </row>
    <row r="583" spans="1:54" s="25" customFormat="1" ht="24" customHeight="1">
      <c r="A583" s="35">
        <v>7132230511</v>
      </c>
      <c r="B583" s="68" t="s">
        <v>1071</v>
      </c>
      <c r="C583" s="37" t="s">
        <v>55</v>
      </c>
      <c r="D583" s="38">
        <v>775304.8</v>
      </c>
      <c r="E583" s="43" t="s">
        <v>1072</v>
      </c>
      <c r="F583" s="45"/>
      <c r="G583" s="39"/>
      <c r="H583" s="83"/>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c r="AX583" s="31"/>
      <c r="AY583" s="31"/>
      <c r="AZ583" s="31"/>
      <c r="BA583" s="31"/>
      <c r="BB583" s="31"/>
    </row>
    <row r="584" spans="1:54" ht="24" customHeight="1">
      <c r="A584" s="42">
        <v>7132404015</v>
      </c>
      <c r="B584" s="43" t="s">
        <v>1073</v>
      </c>
      <c r="C584" s="44" t="s">
        <v>200</v>
      </c>
      <c r="D584" s="38">
        <v>688.93</v>
      </c>
      <c r="E584" s="45" t="s">
        <v>1074</v>
      </c>
      <c r="F584" s="45"/>
      <c r="G584" s="39"/>
      <c r="H584" s="83"/>
    </row>
    <row r="585" spans="1:54" ht="24" customHeight="1">
      <c r="A585" s="42">
        <v>7132404016</v>
      </c>
      <c r="B585" s="43" t="s">
        <v>1075</v>
      </c>
      <c r="C585" s="44" t="s">
        <v>200</v>
      </c>
      <c r="D585" s="38">
        <v>160.5</v>
      </c>
      <c r="E585" s="45" t="s">
        <v>1076</v>
      </c>
      <c r="F585" s="45"/>
      <c r="G585" s="39"/>
      <c r="H585" s="83"/>
    </row>
    <row r="586" spans="1:54" s="25" customFormat="1" ht="24" customHeight="1">
      <c r="A586" s="35">
        <v>7132404366</v>
      </c>
      <c r="B586" s="67" t="s">
        <v>1077</v>
      </c>
      <c r="C586" s="37" t="s">
        <v>55</v>
      </c>
      <c r="D586" s="38">
        <v>72595.199999999997</v>
      </c>
      <c r="E586" s="45" t="s">
        <v>1078</v>
      </c>
      <c r="F586" s="45"/>
      <c r="G586" s="98"/>
      <c r="H586" s="83"/>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row>
    <row r="587" spans="1:54" ht="31.5" customHeight="1">
      <c r="A587" s="42">
        <v>7132406022</v>
      </c>
      <c r="B587" s="43" t="s">
        <v>1079</v>
      </c>
      <c r="C587" s="44" t="s">
        <v>200</v>
      </c>
      <c r="D587" s="38">
        <v>195.33</v>
      </c>
      <c r="E587" s="43" t="s">
        <v>1080</v>
      </c>
      <c r="F587" s="45"/>
      <c r="G587" s="39"/>
      <c r="H587" s="83"/>
    </row>
    <row r="588" spans="1:54" s="25" customFormat="1" ht="29.25" customHeight="1">
      <c r="A588" s="35">
        <v>7132406420</v>
      </c>
      <c r="B588" s="36" t="s">
        <v>1081</v>
      </c>
      <c r="C588" s="37" t="s">
        <v>32</v>
      </c>
      <c r="D588" s="38">
        <v>3273.14</v>
      </c>
      <c r="E588" s="43" t="s">
        <v>1082</v>
      </c>
      <c r="F588" s="45"/>
      <c r="G588" s="39"/>
      <c r="H588" s="83"/>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c r="AX588" s="31"/>
      <c r="AY588" s="31"/>
      <c r="AZ588" s="31"/>
      <c r="BA588" s="31"/>
      <c r="BB588" s="31"/>
    </row>
    <row r="589" spans="1:54" s="25" customFormat="1" ht="24" customHeight="1">
      <c r="A589" s="35">
        <v>7132406793</v>
      </c>
      <c r="B589" s="36" t="s">
        <v>1083</v>
      </c>
      <c r="C589" s="37" t="s">
        <v>32</v>
      </c>
      <c r="D589" s="38">
        <v>4094.46</v>
      </c>
      <c r="E589" s="45"/>
      <c r="F589" s="45"/>
      <c r="G589" s="36"/>
      <c r="H589" s="83"/>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c r="AX589" s="31"/>
      <c r="AY589" s="31"/>
      <c r="AZ589" s="31"/>
      <c r="BA589" s="31"/>
      <c r="BB589" s="31"/>
    </row>
    <row r="590" spans="1:54" s="25" customFormat="1" ht="27" customHeight="1">
      <c r="A590" s="80">
        <v>7132406795</v>
      </c>
      <c r="B590" s="67" t="s">
        <v>1084</v>
      </c>
      <c r="C590" s="70" t="s">
        <v>32</v>
      </c>
      <c r="D590" s="38">
        <v>4860.46</v>
      </c>
      <c r="E590" s="45"/>
      <c r="F590" s="45"/>
      <c r="G590" s="105"/>
      <c r="H590" s="83"/>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c r="AX590" s="31"/>
      <c r="AY590" s="31"/>
      <c r="AZ590" s="31"/>
      <c r="BA590" s="31"/>
      <c r="BB590" s="31"/>
    </row>
    <row r="591" spans="1:54" s="25" customFormat="1" ht="27.75" customHeight="1">
      <c r="A591" s="80">
        <v>7132406794</v>
      </c>
      <c r="B591" s="67" t="s">
        <v>1085</v>
      </c>
      <c r="C591" s="70" t="s">
        <v>32</v>
      </c>
      <c r="D591" s="38">
        <v>4438.0600000000004</v>
      </c>
      <c r="E591" s="45"/>
      <c r="F591" s="45"/>
      <c r="G591" s="106"/>
      <c r="H591" s="83"/>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c r="AX591" s="31"/>
      <c r="AY591" s="31"/>
      <c r="AZ591" s="31"/>
      <c r="BA591" s="31"/>
      <c r="BB591" s="31"/>
    </row>
    <row r="592" spans="1:54" s="25" customFormat="1" ht="24" customHeight="1">
      <c r="A592" s="35">
        <v>7132406425</v>
      </c>
      <c r="B592" s="36" t="s">
        <v>1086</v>
      </c>
      <c r="C592" s="37" t="s">
        <v>32</v>
      </c>
      <c r="D592" s="38" t="s">
        <v>2712</v>
      </c>
      <c r="E592" s="43" t="s">
        <v>1086</v>
      </c>
      <c r="F592" s="45"/>
      <c r="G592" s="107" t="s">
        <v>243</v>
      </c>
      <c r="H592" s="83"/>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c r="AX592" s="31"/>
      <c r="AY592" s="31"/>
      <c r="AZ592" s="31"/>
      <c r="BA592" s="31"/>
      <c r="BB592" s="31"/>
    </row>
    <row r="593" spans="1:54" s="25" customFormat="1" ht="24" customHeight="1">
      <c r="A593" s="35">
        <v>7132404529</v>
      </c>
      <c r="B593" s="36" t="s">
        <v>1087</v>
      </c>
      <c r="C593" s="37" t="s">
        <v>32</v>
      </c>
      <c r="D593" s="38">
        <v>4730.88</v>
      </c>
      <c r="E593" s="43"/>
      <c r="F593" s="45"/>
      <c r="G593" s="96"/>
      <c r="H593" s="83"/>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c r="AX593" s="31"/>
      <c r="AY593" s="31"/>
      <c r="AZ593" s="31"/>
      <c r="BA593" s="31"/>
      <c r="BB593" s="31"/>
    </row>
    <row r="594" spans="1:54" s="25" customFormat="1" ht="28.5" customHeight="1">
      <c r="A594" s="80">
        <v>7132406791</v>
      </c>
      <c r="B594" s="67" t="s">
        <v>1333</v>
      </c>
      <c r="C594" s="58" t="s">
        <v>32</v>
      </c>
      <c r="D594" s="38">
        <v>6825.29</v>
      </c>
      <c r="E594" s="43"/>
      <c r="F594" s="45"/>
      <c r="G594" s="96"/>
      <c r="H594" s="83"/>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c r="AX594" s="31"/>
      <c r="AY594" s="31"/>
      <c r="AZ594" s="31"/>
      <c r="BA594" s="31"/>
      <c r="BB594" s="31"/>
    </row>
    <row r="595" spans="1:54" s="25" customFormat="1" ht="24" customHeight="1">
      <c r="A595" s="35">
        <v>7132406721</v>
      </c>
      <c r="B595" s="36" t="s">
        <v>1088</v>
      </c>
      <c r="C595" s="37" t="s">
        <v>32</v>
      </c>
      <c r="D595" s="38">
        <v>3048.4</v>
      </c>
      <c r="E595" s="45" t="s">
        <v>1089</v>
      </c>
      <c r="F595" s="46" t="s">
        <v>212</v>
      </c>
      <c r="G595" s="98"/>
      <c r="H595" s="83"/>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c r="AX595" s="31"/>
      <c r="AY595" s="31"/>
      <c r="AZ595" s="31"/>
      <c r="BA595" s="31"/>
      <c r="BB595" s="31"/>
    </row>
    <row r="596" spans="1:54" ht="24" customHeight="1">
      <c r="A596" s="42">
        <v>7132411894</v>
      </c>
      <c r="B596" s="43" t="s">
        <v>1090</v>
      </c>
      <c r="C596" s="44" t="s">
        <v>15</v>
      </c>
      <c r="D596" s="38">
        <v>536.91999999999996</v>
      </c>
      <c r="E596" s="43" t="s">
        <v>1091</v>
      </c>
      <c r="F596" s="45"/>
      <c r="G596" s="39"/>
      <c r="H596" s="83"/>
    </row>
    <row r="597" spans="1:54" ht="35.25" customHeight="1">
      <c r="A597" s="42">
        <v>7132421002</v>
      </c>
      <c r="B597" s="36" t="s">
        <v>1092</v>
      </c>
      <c r="C597" s="37" t="s">
        <v>12</v>
      </c>
      <c r="D597" s="38">
        <v>6478.78</v>
      </c>
      <c r="E597" s="43" t="s">
        <v>1093</v>
      </c>
      <c r="F597" s="45"/>
      <c r="G597" s="39"/>
      <c r="H597" s="83"/>
    </row>
    <row r="598" spans="1:54" ht="24" customHeight="1">
      <c r="A598" s="42">
        <v>7132427634</v>
      </c>
      <c r="B598" s="43" t="s">
        <v>1094</v>
      </c>
      <c r="C598" s="44" t="s">
        <v>200</v>
      </c>
      <c r="D598" s="38">
        <v>872.78</v>
      </c>
      <c r="E598" s="45" t="s">
        <v>1095</v>
      </c>
      <c r="F598" s="45"/>
      <c r="G598" s="56" t="s">
        <v>737</v>
      </c>
      <c r="H598" s="83"/>
      <c r="K598" s="83"/>
    </row>
    <row r="599" spans="1:54" ht="24" customHeight="1">
      <c r="A599" s="42">
        <v>7132427635</v>
      </c>
      <c r="B599" s="43" t="s">
        <v>1096</v>
      </c>
      <c r="C599" s="44" t="s">
        <v>200</v>
      </c>
      <c r="D599" s="38">
        <v>601.03</v>
      </c>
      <c r="E599" s="45" t="s">
        <v>1097</v>
      </c>
      <c r="F599" s="45"/>
      <c r="G599" s="56" t="s">
        <v>737</v>
      </c>
      <c r="H599" s="83"/>
      <c r="K599" s="83"/>
    </row>
    <row r="600" spans="1:54" ht="24" customHeight="1">
      <c r="A600" s="42">
        <v>7132438002</v>
      </c>
      <c r="B600" s="43" t="s">
        <v>1098</v>
      </c>
      <c r="C600" s="44" t="s">
        <v>25</v>
      </c>
      <c r="D600" s="38">
        <v>203.94</v>
      </c>
      <c r="E600" s="45" t="s">
        <v>1099</v>
      </c>
      <c r="F600" s="45"/>
      <c r="G600" s="39"/>
      <c r="H600" s="83"/>
    </row>
    <row r="601" spans="1:54" s="25" customFormat="1" ht="24" customHeight="1">
      <c r="A601" s="35">
        <v>7132444005</v>
      </c>
      <c r="B601" s="43" t="s">
        <v>1100</v>
      </c>
      <c r="C601" s="37" t="s">
        <v>32</v>
      </c>
      <c r="D601" s="38">
        <v>5.93</v>
      </c>
      <c r="E601" s="45" t="s">
        <v>1101</v>
      </c>
      <c r="F601" s="45"/>
      <c r="G601" s="39"/>
      <c r="H601" s="83"/>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c r="AX601" s="31"/>
      <c r="AY601" s="31"/>
      <c r="AZ601" s="31"/>
      <c r="BA601" s="31"/>
      <c r="BB601" s="31"/>
    </row>
    <row r="602" spans="1:54" s="25" customFormat="1" ht="24" customHeight="1">
      <c r="A602" s="95">
        <v>7132444006</v>
      </c>
      <c r="B602" s="108" t="s">
        <v>1762</v>
      </c>
      <c r="C602" s="37" t="s">
        <v>32</v>
      </c>
      <c r="D602" s="38">
        <v>2.81</v>
      </c>
      <c r="E602" s="45"/>
      <c r="F602" s="45"/>
      <c r="G602" s="39"/>
      <c r="H602" s="83"/>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c r="AX602" s="31"/>
      <c r="AY602" s="31"/>
      <c r="AZ602" s="31"/>
      <c r="BA602" s="31"/>
      <c r="BB602" s="31"/>
    </row>
    <row r="603" spans="1:54" ht="29.25" customHeight="1">
      <c r="A603" s="42">
        <v>7132444007</v>
      </c>
      <c r="B603" s="43" t="s">
        <v>1102</v>
      </c>
      <c r="C603" s="44" t="s">
        <v>941</v>
      </c>
      <c r="D603" s="38">
        <v>1066.27</v>
      </c>
      <c r="E603" s="45"/>
      <c r="F603" s="45"/>
      <c r="G603" s="39"/>
      <c r="H603" s="83"/>
    </row>
    <row r="604" spans="1:54" ht="29.25" customHeight="1">
      <c r="A604" s="42">
        <v>7132448003</v>
      </c>
      <c r="B604" s="36" t="s">
        <v>1103</v>
      </c>
      <c r="C604" s="37" t="s">
        <v>12</v>
      </c>
      <c r="D604" s="38">
        <v>5949.18</v>
      </c>
      <c r="E604" s="43" t="s">
        <v>1104</v>
      </c>
      <c r="F604" s="45"/>
      <c r="G604" s="39"/>
      <c r="H604" s="83"/>
      <c r="I604" s="1834"/>
    </row>
    <row r="605" spans="1:54" ht="45.75" customHeight="1">
      <c r="A605" s="42">
        <v>7132455002</v>
      </c>
      <c r="B605" s="43" t="s">
        <v>1105</v>
      </c>
      <c r="C605" s="44" t="s">
        <v>200</v>
      </c>
      <c r="D605" s="38">
        <v>408.55</v>
      </c>
      <c r="E605" s="45"/>
      <c r="F605" s="45"/>
      <c r="G605" s="39"/>
      <c r="H605" s="83"/>
    </row>
    <row r="606" spans="1:54" s="25" customFormat="1" ht="24" customHeight="1">
      <c r="A606" s="35">
        <v>7132457795</v>
      </c>
      <c r="B606" s="36" t="s">
        <v>1753</v>
      </c>
      <c r="C606" s="37" t="s">
        <v>1106</v>
      </c>
      <c r="D606" s="38">
        <v>87724.03</v>
      </c>
      <c r="E606" s="43" t="s">
        <v>1107</v>
      </c>
      <c r="F606" s="39"/>
      <c r="G606" s="45"/>
      <c r="H606" s="83"/>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row>
    <row r="607" spans="1:54" s="25" customFormat="1" ht="24" customHeight="1">
      <c r="A607" s="35">
        <v>7132457800</v>
      </c>
      <c r="B607" s="36" t="s">
        <v>1754</v>
      </c>
      <c r="C607" s="37" t="s">
        <v>1106</v>
      </c>
      <c r="D607" s="38">
        <v>77367.41</v>
      </c>
      <c r="E607" s="43" t="s">
        <v>1107</v>
      </c>
      <c r="F607" s="39"/>
      <c r="G607" s="45"/>
      <c r="H607" s="83"/>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c r="AX607" s="31"/>
      <c r="AY607" s="31"/>
      <c r="AZ607" s="31"/>
      <c r="BA607" s="31"/>
      <c r="BB607" s="31"/>
    </row>
    <row r="608" spans="1:54" s="25" customFormat="1" ht="24" customHeight="1">
      <c r="A608" s="80">
        <v>7132494004</v>
      </c>
      <c r="B608" s="67" t="s">
        <v>1275</v>
      </c>
      <c r="C608" s="58" t="s">
        <v>1276</v>
      </c>
      <c r="D608" s="38">
        <v>463748.99</v>
      </c>
      <c r="E608" s="43" t="s">
        <v>1277</v>
      </c>
      <c r="F608" s="45"/>
      <c r="G608" s="96"/>
      <c r="H608" s="83"/>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c r="AX608" s="31"/>
      <c r="AY608" s="31"/>
      <c r="AZ608" s="31"/>
      <c r="BA608" s="31"/>
      <c r="BB608" s="31"/>
    </row>
    <row r="609" spans="1:54" ht="24" customHeight="1">
      <c r="A609" s="35">
        <v>7132459005</v>
      </c>
      <c r="B609" s="43" t="s">
        <v>1108</v>
      </c>
      <c r="C609" s="37" t="s">
        <v>32</v>
      </c>
      <c r="D609" s="38">
        <v>7.08</v>
      </c>
      <c r="E609" s="43" t="s">
        <v>1109</v>
      </c>
      <c r="F609" s="45"/>
      <c r="G609" s="39"/>
      <c r="H609" s="83"/>
    </row>
    <row r="610" spans="1:54" ht="24" customHeight="1">
      <c r="A610" s="35">
        <v>7132461004</v>
      </c>
      <c r="B610" s="43" t="s">
        <v>1110</v>
      </c>
      <c r="C610" s="37" t="s">
        <v>155</v>
      </c>
      <c r="D610" s="38" t="s">
        <v>2712</v>
      </c>
      <c r="E610" s="43" t="s">
        <v>1111</v>
      </c>
      <c r="F610" s="45"/>
      <c r="G610" s="56" t="s">
        <v>2724</v>
      </c>
      <c r="H610" s="83"/>
    </row>
    <row r="611" spans="1:54" ht="24" customHeight="1">
      <c r="A611" s="42">
        <v>7132461005</v>
      </c>
      <c r="B611" s="73" t="s">
        <v>1112</v>
      </c>
      <c r="C611" s="72" t="s">
        <v>200</v>
      </c>
      <c r="D611" s="38">
        <v>553.27</v>
      </c>
      <c r="E611" s="43" t="s">
        <v>1113</v>
      </c>
      <c r="F611" s="45"/>
      <c r="G611" s="39"/>
      <c r="H611" s="83"/>
    </row>
    <row r="612" spans="1:54" s="25" customFormat="1" ht="24" customHeight="1">
      <c r="A612" s="35">
        <v>7132468558</v>
      </c>
      <c r="B612" s="36" t="s">
        <v>1114</v>
      </c>
      <c r="C612" s="37" t="s">
        <v>32</v>
      </c>
      <c r="D612" s="38">
        <v>17700</v>
      </c>
      <c r="E612" s="43" t="s">
        <v>1115</v>
      </c>
      <c r="F612" s="45"/>
      <c r="G612" s="39"/>
      <c r="H612" s="83"/>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c r="AX612" s="31"/>
      <c r="AY612" s="31"/>
      <c r="AZ612" s="31"/>
      <c r="BA612" s="31"/>
      <c r="BB612" s="31"/>
    </row>
    <row r="613" spans="1:54" ht="24" customHeight="1">
      <c r="A613" s="42">
        <v>7132475019</v>
      </c>
      <c r="B613" s="43" t="s">
        <v>1116</v>
      </c>
      <c r="C613" s="44" t="s">
        <v>941</v>
      </c>
      <c r="D613" s="38">
        <v>388.25</v>
      </c>
      <c r="E613" s="109"/>
      <c r="F613" s="109"/>
      <c r="G613" s="39"/>
      <c r="H613" s="83"/>
    </row>
    <row r="614" spans="1:54" ht="29.25" customHeight="1">
      <c r="A614" s="42">
        <v>7132479016</v>
      </c>
      <c r="B614" s="43" t="s">
        <v>1117</v>
      </c>
      <c r="C614" s="44" t="s">
        <v>1118</v>
      </c>
      <c r="D614" s="38">
        <v>153.13999999999999</v>
      </c>
      <c r="E614" s="109"/>
      <c r="F614" s="110"/>
      <c r="G614" s="56" t="s">
        <v>737</v>
      </c>
      <c r="H614" s="83"/>
    </row>
    <row r="615" spans="1:54" ht="27" customHeight="1">
      <c r="A615" s="42">
        <v>7132476007</v>
      </c>
      <c r="B615" s="43" t="s">
        <v>1119</v>
      </c>
      <c r="C615" s="44" t="s">
        <v>1118</v>
      </c>
      <c r="D615" s="38">
        <v>17.54</v>
      </c>
      <c r="E615" s="43" t="s">
        <v>1120</v>
      </c>
      <c r="F615" s="45"/>
      <c r="G615" s="56" t="s">
        <v>737</v>
      </c>
      <c r="H615" s="83"/>
      <c r="K615" s="83"/>
    </row>
    <row r="616" spans="1:54" ht="24" customHeight="1">
      <c r="A616" s="42">
        <v>7132476008</v>
      </c>
      <c r="B616" s="43" t="s">
        <v>1121</v>
      </c>
      <c r="C616" s="44" t="s">
        <v>1118</v>
      </c>
      <c r="D616" s="38">
        <v>83</v>
      </c>
      <c r="E616" s="45"/>
      <c r="F616" s="45"/>
      <c r="G616" s="56" t="s">
        <v>737</v>
      </c>
      <c r="H616" s="83"/>
      <c r="K616" s="83"/>
    </row>
    <row r="617" spans="1:54" ht="26.25" customHeight="1">
      <c r="A617" s="42">
        <v>7132478004</v>
      </c>
      <c r="B617" s="43" t="s">
        <v>1122</v>
      </c>
      <c r="C617" s="44" t="s">
        <v>200</v>
      </c>
      <c r="D617" s="38">
        <v>1825.3</v>
      </c>
      <c r="E617" s="43" t="s">
        <v>1123</v>
      </c>
      <c r="F617" s="45"/>
      <c r="G617" s="39"/>
      <c r="H617" s="83"/>
    </row>
    <row r="618" spans="1:54" ht="24" customHeight="1">
      <c r="A618" s="42">
        <v>7132478011</v>
      </c>
      <c r="B618" s="43" t="s">
        <v>1124</v>
      </c>
      <c r="C618" s="44" t="s">
        <v>200</v>
      </c>
      <c r="D618" s="38">
        <v>775.89</v>
      </c>
      <c r="E618" s="45" t="s">
        <v>1125</v>
      </c>
      <c r="F618" s="45"/>
      <c r="G618" s="39"/>
      <c r="H618" s="83"/>
    </row>
    <row r="619" spans="1:54" ht="24" customHeight="1">
      <c r="A619" s="42">
        <v>7132478012</v>
      </c>
      <c r="B619" s="43" t="s">
        <v>1126</v>
      </c>
      <c r="C619" s="44" t="s">
        <v>200</v>
      </c>
      <c r="D619" s="38">
        <v>508.69</v>
      </c>
      <c r="E619" s="45" t="s">
        <v>1127</v>
      </c>
      <c r="F619" s="45"/>
      <c r="G619" s="39"/>
      <c r="H619" s="83"/>
    </row>
    <row r="620" spans="1:54" ht="24" customHeight="1">
      <c r="A620" s="42">
        <v>7132470004</v>
      </c>
      <c r="B620" s="43" t="s">
        <v>1128</v>
      </c>
      <c r="C620" s="44" t="s">
        <v>25</v>
      </c>
      <c r="D620" s="38">
        <v>86.07</v>
      </c>
      <c r="E620" s="39"/>
      <c r="F620" s="45"/>
      <c r="G620" s="56" t="s">
        <v>737</v>
      </c>
      <c r="H620" s="83"/>
    </row>
    <row r="621" spans="1:54" ht="30.75" customHeight="1">
      <c r="A621" s="42">
        <v>7132490006</v>
      </c>
      <c r="B621" s="43" t="s">
        <v>1129</v>
      </c>
      <c r="C621" s="37" t="s">
        <v>12</v>
      </c>
      <c r="D621" s="38">
        <v>5793.77</v>
      </c>
      <c r="E621" s="45" t="s">
        <v>1130</v>
      </c>
      <c r="F621" s="39"/>
      <c r="G621" s="39"/>
      <c r="H621" s="83"/>
    </row>
    <row r="622" spans="1:54" ht="24" customHeight="1">
      <c r="A622" s="42">
        <v>7132490052</v>
      </c>
      <c r="B622" s="43" t="s">
        <v>1131</v>
      </c>
      <c r="C622" s="44" t="s">
        <v>25</v>
      </c>
      <c r="D622" s="38">
        <v>74.55</v>
      </c>
      <c r="E622" s="45"/>
      <c r="F622" s="45"/>
      <c r="G622" s="56" t="s">
        <v>737</v>
      </c>
      <c r="H622" s="83"/>
      <c r="K622" s="83"/>
    </row>
    <row r="623" spans="1:54" ht="24" customHeight="1">
      <c r="A623" s="42">
        <v>7132490053</v>
      </c>
      <c r="B623" s="43" t="s">
        <v>1132</v>
      </c>
      <c r="C623" s="44" t="s">
        <v>25</v>
      </c>
      <c r="D623" s="38">
        <v>134.19</v>
      </c>
      <c r="E623" s="45"/>
      <c r="F623" s="45"/>
      <c r="G623" s="39"/>
      <c r="H623" s="83"/>
    </row>
    <row r="624" spans="1:54" ht="24" customHeight="1">
      <c r="A624" s="42">
        <v>7132498006</v>
      </c>
      <c r="B624" s="43" t="s">
        <v>1133</v>
      </c>
      <c r="C624" s="44" t="s">
        <v>63</v>
      </c>
      <c r="D624" s="38">
        <v>682.5</v>
      </c>
      <c r="E624" s="45" t="s">
        <v>1134</v>
      </c>
      <c r="F624" s="45"/>
      <c r="G624" s="39"/>
      <c r="H624" s="83"/>
    </row>
    <row r="625" spans="1:8" ht="30.75" customHeight="1">
      <c r="A625" s="35">
        <v>7130310027</v>
      </c>
      <c r="B625" s="73" t="s">
        <v>1135</v>
      </c>
      <c r="C625" s="37" t="s">
        <v>155</v>
      </c>
      <c r="D625" s="38">
        <v>336.33</v>
      </c>
      <c r="E625" s="43" t="s">
        <v>1136</v>
      </c>
      <c r="F625" s="45"/>
      <c r="G625" s="36"/>
      <c r="H625" s="1837"/>
    </row>
    <row r="626" spans="1:8" ht="30.75" customHeight="1">
      <c r="A626" s="35">
        <v>7130310029</v>
      </c>
      <c r="B626" s="73" t="s">
        <v>1137</v>
      </c>
      <c r="C626" s="37" t="s">
        <v>155</v>
      </c>
      <c r="D626" s="38">
        <v>374.22</v>
      </c>
      <c r="E626" s="43" t="s">
        <v>1138</v>
      </c>
      <c r="F626" s="45"/>
      <c r="G626" s="36"/>
      <c r="H626" s="1837"/>
    </row>
    <row r="627" spans="1:8" ht="30.75" customHeight="1">
      <c r="A627" s="35">
        <v>7130310002</v>
      </c>
      <c r="B627" s="73" t="s">
        <v>1139</v>
      </c>
      <c r="C627" s="37" t="s">
        <v>155</v>
      </c>
      <c r="D627" s="38">
        <v>415.72</v>
      </c>
      <c r="E627" s="43" t="s">
        <v>1140</v>
      </c>
      <c r="F627" s="36"/>
      <c r="G627" s="51"/>
      <c r="H627" s="1837"/>
    </row>
    <row r="628" spans="1:8" ht="30.75" customHeight="1">
      <c r="A628" s="35">
        <v>7130310047</v>
      </c>
      <c r="B628" s="73" t="s">
        <v>1141</v>
      </c>
      <c r="C628" s="37" t="s">
        <v>155</v>
      </c>
      <c r="D628" s="38">
        <v>683.18</v>
      </c>
      <c r="E628" s="43" t="s">
        <v>1142</v>
      </c>
      <c r="F628" s="45"/>
      <c r="G628" s="36"/>
      <c r="H628" s="1837"/>
    </row>
    <row r="629" spans="1:8" ht="30.75" customHeight="1">
      <c r="A629" s="35">
        <v>7130310048</v>
      </c>
      <c r="B629" s="73" t="s">
        <v>1143</v>
      </c>
      <c r="C629" s="37" t="s">
        <v>155</v>
      </c>
      <c r="D629" s="38">
        <v>813.54</v>
      </c>
      <c r="E629" s="43" t="s">
        <v>1144</v>
      </c>
      <c r="F629" s="45"/>
      <c r="G629" s="36"/>
      <c r="H629" s="1837"/>
    </row>
    <row r="630" spans="1:8" ht="28.5" customHeight="1">
      <c r="A630" s="35">
        <v>7130310045</v>
      </c>
      <c r="B630" s="73" t="s">
        <v>1145</v>
      </c>
      <c r="C630" s="37" t="s">
        <v>155</v>
      </c>
      <c r="D630" s="38">
        <v>505.73</v>
      </c>
      <c r="E630" s="43" t="s">
        <v>1146</v>
      </c>
      <c r="F630" s="45"/>
      <c r="G630" s="36"/>
      <c r="H630" s="1837"/>
    </row>
    <row r="631" spans="1:8" ht="28.5" customHeight="1">
      <c r="A631" s="35">
        <v>7130310046</v>
      </c>
      <c r="B631" s="73" t="s">
        <v>1147</v>
      </c>
      <c r="C631" s="37" t="s">
        <v>155</v>
      </c>
      <c r="D631" s="38">
        <v>552.79999999999995</v>
      </c>
      <c r="E631" s="43" t="s">
        <v>1148</v>
      </c>
      <c r="F631" s="45"/>
      <c r="G631" s="36"/>
      <c r="H631" s="1837"/>
    </row>
    <row r="632" spans="1:8" customFormat="1" ht="24" customHeight="1">
      <c r="A632" s="1814"/>
      <c r="B632" s="1838" t="s">
        <v>1282</v>
      </c>
      <c r="C632" s="1820"/>
      <c r="D632" s="38"/>
      <c r="E632" s="1817"/>
      <c r="F632" s="1811"/>
      <c r="G632" s="1815"/>
      <c r="H632" s="1839"/>
    </row>
    <row r="633" spans="1:8" ht="30.75" customHeight="1">
      <c r="A633" s="35">
        <v>7130320050</v>
      </c>
      <c r="B633" s="111" t="s">
        <v>1290</v>
      </c>
      <c r="C633" s="57" t="s">
        <v>12</v>
      </c>
      <c r="D633" s="38">
        <v>1203.46</v>
      </c>
      <c r="E633" s="111" t="s">
        <v>1299</v>
      </c>
      <c r="F633" s="45"/>
      <c r="G633" s="112"/>
      <c r="H633" s="1837"/>
    </row>
    <row r="634" spans="1:8" ht="24" customHeight="1">
      <c r="A634" s="35">
        <v>7130320051</v>
      </c>
      <c r="B634" s="113" t="s">
        <v>1291</v>
      </c>
      <c r="C634" s="57" t="s">
        <v>12</v>
      </c>
      <c r="D634" s="38">
        <v>482.6</v>
      </c>
      <c r="E634" s="113" t="s">
        <v>1283</v>
      </c>
      <c r="F634" s="45"/>
      <c r="G634" s="112"/>
      <c r="H634" s="1837"/>
    </row>
    <row r="635" spans="1:8" ht="31.5" customHeight="1">
      <c r="A635" s="35">
        <v>7130320052</v>
      </c>
      <c r="B635" s="111" t="s">
        <v>1292</v>
      </c>
      <c r="C635" s="57" t="s">
        <v>12</v>
      </c>
      <c r="D635" s="38">
        <v>1179.27</v>
      </c>
      <c r="E635" s="111" t="s">
        <v>1284</v>
      </c>
      <c r="F635" s="45"/>
      <c r="G635" s="112"/>
      <c r="H635" s="1837"/>
    </row>
    <row r="636" spans="1:8" ht="30.75" customHeight="1">
      <c r="A636" s="35">
        <v>7130320054</v>
      </c>
      <c r="B636" s="111" t="s">
        <v>1293</v>
      </c>
      <c r="C636" s="57" t="s">
        <v>12</v>
      </c>
      <c r="D636" s="38">
        <v>1058.32</v>
      </c>
      <c r="E636" s="111" t="s">
        <v>1285</v>
      </c>
      <c r="F636" s="45"/>
      <c r="G636" s="112"/>
      <c r="H636" s="1837"/>
    </row>
    <row r="637" spans="1:8" ht="24" customHeight="1">
      <c r="A637" s="35">
        <v>7130320055</v>
      </c>
      <c r="B637" s="111" t="s">
        <v>1294</v>
      </c>
      <c r="C637" s="57" t="s">
        <v>12</v>
      </c>
      <c r="D637" s="38">
        <v>1239.74</v>
      </c>
      <c r="E637" s="111" t="s">
        <v>1286</v>
      </c>
      <c r="F637" s="45"/>
      <c r="G637" s="112"/>
      <c r="H637" s="1837"/>
    </row>
    <row r="638" spans="1:8" ht="24" customHeight="1">
      <c r="A638" s="35">
        <v>7130320056</v>
      </c>
      <c r="B638" s="111" t="s">
        <v>1295</v>
      </c>
      <c r="C638" s="57" t="s">
        <v>12</v>
      </c>
      <c r="D638" s="38">
        <v>665.23</v>
      </c>
      <c r="E638" s="111" t="s">
        <v>1287</v>
      </c>
      <c r="F638" s="45"/>
      <c r="G638" s="112"/>
      <c r="H638" s="1837"/>
    </row>
    <row r="639" spans="1:8" ht="30" customHeight="1">
      <c r="A639" s="35">
        <v>7130320057</v>
      </c>
      <c r="B639" s="111" t="s">
        <v>1296</v>
      </c>
      <c r="C639" s="57" t="s">
        <v>12</v>
      </c>
      <c r="D639" s="38">
        <v>1239.74</v>
      </c>
      <c r="E639" s="111" t="s">
        <v>1288</v>
      </c>
      <c r="F639" s="45"/>
      <c r="G639" s="112"/>
      <c r="H639" s="1837"/>
    </row>
    <row r="640" spans="1:8" ht="24" customHeight="1">
      <c r="A640" s="35">
        <v>7130320058</v>
      </c>
      <c r="B640" s="111" t="s">
        <v>1297</v>
      </c>
      <c r="C640" s="57" t="s">
        <v>12</v>
      </c>
      <c r="D640" s="38">
        <v>24.19</v>
      </c>
      <c r="E640" s="111" t="s">
        <v>1289</v>
      </c>
      <c r="F640" s="45"/>
      <c r="G640" s="112"/>
      <c r="H640" s="1837"/>
    </row>
    <row r="641" spans="1:54" ht="24" customHeight="1">
      <c r="A641" s="35">
        <v>7130320059</v>
      </c>
      <c r="B641" s="111" t="s">
        <v>1298</v>
      </c>
      <c r="C641" s="57" t="s">
        <v>12</v>
      </c>
      <c r="D641" s="38">
        <v>665.23</v>
      </c>
      <c r="E641" s="111" t="s">
        <v>1300</v>
      </c>
      <c r="F641" s="45"/>
      <c r="G641" s="112"/>
      <c r="H641" s="1837"/>
    </row>
    <row r="642" spans="1:54" s="25" customFormat="1" ht="28.5" customHeight="1">
      <c r="A642" s="42">
        <v>7130310025</v>
      </c>
      <c r="B642" s="43" t="s">
        <v>1149</v>
      </c>
      <c r="C642" s="37" t="s">
        <v>118</v>
      </c>
      <c r="D642" s="38">
        <v>22857.18</v>
      </c>
      <c r="E642" s="43" t="s">
        <v>1149</v>
      </c>
      <c r="F642" s="46" t="s">
        <v>212</v>
      </c>
      <c r="G642" s="39"/>
      <c r="H642" s="1840"/>
      <c r="I642" s="184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c r="AX642" s="31"/>
      <c r="AY642" s="31"/>
      <c r="AZ642" s="31"/>
      <c r="BA642" s="31"/>
      <c r="BB642" s="31"/>
    </row>
    <row r="643" spans="1:54" s="25" customFormat="1" ht="28.5" customHeight="1">
      <c r="A643" s="42">
        <v>7130310026</v>
      </c>
      <c r="B643" s="43" t="s">
        <v>1150</v>
      </c>
      <c r="C643" s="37" t="s">
        <v>118</v>
      </c>
      <c r="D643" s="38">
        <v>34724.129999999997</v>
      </c>
      <c r="E643" s="43" t="s">
        <v>1150</v>
      </c>
      <c r="F643" s="46" t="s">
        <v>212</v>
      </c>
      <c r="G643" s="39"/>
      <c r="H643" s="1807"/>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c r="AX643" s="31"/>
      <c r="AY643" s="31"/>
      <c r="AZ643" s="31"/>
      <c r="BA643" s="31"/>
      <c r="BB643" s="31"/>
    </row>
    <row r="644" spans="1:54" s="25" customFormat="1" ht="28.5" customHeight="1">
      <c r="A644" s="42">
        <v>7130310034</v>
      </c>
      <c r="B644" s="43" t="s">
        <v>1151</v>
      </c>
      <c r="C644" s="37" t="s">
        <v>118</v>
      </c>
      <c r="D644" s="38">
        <v>215920.77</v>
      </c>
      <c r="E644" s="43" t="s">
        <v>1151</v>
      </c>
      <c r="F644" s="46" t="s">
        <v>212</v>
      </c>
      <c r="G644" s="39"/>
      <c r="H644" s="83"/>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c r="AX644" s="31"/>
      <c r="AY644" s="31"/>
      <c r="AZ644" s="31"/>
      <c r="BA644" s="31"/>
      <c r="BB644" s="31"/>
    </row>
    <row r="645" spans="1:54" s="25" customFormat="1" ht="28.5" customHeight="1">
      <c r="A645" s="42">
        <v>7130310035</v>
      </c>
      <c r="B645" s="43" t="s">
        <v>1152</v>
      </c>
      <c r="C645" s="37" t="s">
        <v>118</v>
      </c>
      <c r="D645" s="38">
        <v>307333.14</v>
      </c>
      <c r="E645" s="43" t="s">
        <v>1152</v>
      </c>
      <c r="F645" s="46" t="s">
        <v>212</v>
      </c>
      <c r="G645" s="39"/>
      <c r="H645" s="83"/>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c r="AX645" s="31"/>
      <c r="AY645" s="31"/>
      <c r="AZ645" s="31"/>
      <c r="BA645" s="31"/>
      <c r="BB645" s="31"/>
    </row>
    <row r="646" spans="1:54" s="25" customFormat="1" ht="24" customHeight="1">
      <c r="A646" s="42">
        <v>7131310168</v>
      </c>
      <c r="B646" s="43" t="s">
        <v>1153</v>
      </c>
      <c r="C646" s="37" t="s">
        <v>32</v>
      </c>
      <c r="D646" s="38">
        <v>13294.93</v>
      </c>
      <c r="E646" s="44"/>
      <c r="F646" s="44"/>
      <c r="G646" s="39"/>
      <c r="H646" s="83"/>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row>
    <row r="647" spans="1:54" customFormat="1" ht="30.75" customHeight="1">
      <c r="A647" s="1822"/>
      <c r="B647" s="1817" t="s">
        <v>1154</v>
      </c>
      <c r="C647" s="1820"/>
      <c r="D647" s="38"/>
      <c r="E647" s="1816"/>
      <c r="F647" s="1816"/>
      <c r="G647" s="1842"/>
      <c r="H647" s="1812"/>
    </row>
    <row r="648" spans="1:54" s="25" customFormat="1" ht="24" customHeight="1">
      <c r="A648" s="42">
        <v>7132230410</v>
      </c>
      <c r="B648" s="43" t="s">
        <v>1336</v>
      </c>
      <c r="C648" s="37" t="s">
        <v>32</v>
      </c>
      <c r="D648" s="38">
        <v>35171.86</v>
      </c>
      <c r="E648" s="44"/>
      <c r="F648" s="44"/>
      <c r="G648" s="97" t="s">
        <v>1155</v>
      </c>
      <c r="H648" s="83"/>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c r="AX648" s="31"/>
      <c r="AY648" s="31"/>
      <c r="AZ648" s="31"/>
      <c r="BA648" s="31"/>
      <c r="BB648" s="31"/>
    </row>
    <row r="649" spans="1:54" s="25" customFormat="1" ht="24" customHeight="1">
      <c r="A649" s="42">
        <v>7132230403</v>
      </c>
      <c r="B649" s="43" t="s">
        <v>1335</v>
      </c>
      <c r="C649" s="37" t="s">
        <v>32</v>
      </c>
      <c r="D649" s="38">
        <v>37373.040000000001</v>
      </c>
      <c r="E649" s="44"/>
      <c r="F649" s="44"/>
      <c r="G649" s="97"/>
      <c r="H649" s="83"/>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c r="AX649" s="31"/>
      <c r="AY649" s="31"/>
      <c r="AZ649" s="31"/>
      <c r="BA649" s="31"/>
      <c r="BB649" s="31"/>
    </row>
    <row r="650" spans="1:54" s="25" customFormat="1" ht="24" customHeight="1">
      <c r="A650" s="42">
        <v>7131900012</v>
      </c>
      <c r="B650" s="43" t="s">
        <v>1156</v>
      </c>
      <c r="C650" s="37" t="s">
        <v>32</v>
      </c>
      <c r="D650" s="38">
        <v>54986.82</v>
      </c>
      <c r="E650" s="44"/>
      <c r="F650" s="44"/>
      <c r="G650" s="107"/>
      <c r="H650" s="83"/>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c r="AX650" s="31"/>
      <c r="AY650" s="31"/>
      <c r="AZ650" s="31"/>
      <c r="BA650" s="31"/>
      <c r="BB650" s="31"/>
    </row>
    <row r="651" spans="1:54" s="25" customFormat="1" ht="36" customHeight="1">
      <c r="A651" s="42">
        <v>7131900014</v>
      </c>
      <c r="B651" s="43" t="s">
        <v>1157</v>
      </c>
      <c r="C651" s="37" t="s">
        <v>32</v>
      </c>
      <c r="D651" s="38">
        <v>12441.94</v>
      </c>
      <c r="E651" s="44"/>
      <c r="F651" s="44"/>
      <c r="G651" s="107"/>
      <c r="H651" s="83"/>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c r="AX651" s="31"/>
      <c r="AY651" s="31"/>
      <c r="AZ651" s="31"/>
      <c r="BA651" s="31"/>
      <c r="BB651" s="31"/>
    </row>
    <row r="652" spans="1:54" s="25" customFormat="1" ht="29.25" customHeight="1">
      <c r="A652" s="95">
        <v>7131900015</v>
      </c>
      <c r="B652" s="43" t="s">
        <v>1761</v>
      </c>
      <c r="C652" s="37" t="s">
        <v>32</v>
      </c>
      <c r="D652" s="38">
        <v>58500</v>
      </c>
      <c r="E652" s="44"/>
      <c r="F652" s="44"/>
      <c r="G652" s="107"/>
      <c r="H652" s="83"/>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c r="AX652" s="31"/>
      <c r="AY652" s="31"/>
      <c r="AZ652" s="31"/>
      <c r="BA652" s="31"/>
      <c r="BB652" s="31"/>
    </row>
    <row r="653" spans="1:54" s="25" customFormat="1" ht="24" customHeight="1">
      <c r="A653" s="42">
        <v>7131960919</v>
      </c>
      <c r="B653" s="43" t="s">
        <v>1158</v>
      </c>
      <c r="C653" s="37" t="s">
        <v>32</v>
      </c>
      <c r="D653" s="38">
        <v>41628.99</v>
      </c>
      <c r="E653" s="44"/>
      <c r="F653" s="44"/>
      <c r="G653" s="39"/>
      <c r="H653" s="83"/>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c r="AX653" s="31"/>
      <c r="AY653" s="31"/>
      <c r="AZ653" s="31"/>
      <c r="BA653" s="31"/>
      <c r="BB653" s="31"/>
    </row>
    <row r="654" spans="1:54" ht="24" customHeight="1">
      <c r="A654" s="1843">
        <v>7130870040</v>
      </c>
      <c r="B654" s="91" t="s">
        <v>1159</v>
      </c>
      <c r="C654" s="114" t="s">
        <v>25</v>
      </c>
      <c r="D654" s="38">
        <v>91.32</v>
      </c>
      <c r="E654" s="44"/>
      <c r="F654" s="44"/>
      <c r="G654" s="39"/>
      <c r="H654" s="83"/>
    </row>
    <row r="655" spans="1:54" ht="24" customHeight="1">
      <c r="A655" s="1843">
        <v>7130640039</v>
      </c>
      <c r="B655" s="115" t="s">
        <v>1160</v>
      </c>
      <c r="C655" s="114" t="s">
        <v>25</v>
      </c>
      <c r="D655" s="38">
        <v>36.96</v>
      </c>
      <c r="E655" s="115" t="s">
        <v>1161</v>
      </c>
      <c r="F655" s="44"/>
      <c r="G655" s="56"/>
      <c r="H655" s="83"/>
    </row>
    <row r="656" spans="1:54" ht="24" customHeight="1">
      <c r="A656" s="116">
        <v>7132444008</v>
      </c>
      <c r="B656" s="49" t="s">
        <v>1162</v>
      </c>
      <c r="C656" s="117" t="s">
        <v>12</v>
      </c>
      <c r="D656" s="38">
        <v>10.88</v>
      </c>
      <c r="E656" s="44"/>
      <c r="F656" s="44"/>
      <c r="G656" s="39"/>
      <c r="H656" s="83"/>
    </row>
    <row r="657" spans="1:54" ht="24" customHeight="1">
      <c r="A657" s="116">
        <v>7130820013</v>
      </c>
      <c r="B657" s="49" t="s">
        <v>1163</v>
      </c>
      <c r="C657" s="117" t="s">
        <v>12</v>
      </c>
      <c r="D657" s="38">
        <v>209.57</v>
      </c>
      <c r="E657" s="44"/>
      <c r="F657" s="44"/>
      <c r="G657" s="49"/>
      <c r="H657" s="83"/>
    </row>
    <row r="658" spans="1:54" ht="24" customHeight="1">
      <c r="A658" s="42">
        <v>7131930110</v>
      </c>
      <c r="B658" s="94" t="s">
        <v>1164</v>
      </c>
      <c r="C658" s="37" t="s">
        <v>32</v>
      </c>
      <c r="D658" s="38">
        <v>1660.15</v>
      </c>
      <c r="E658" s="44"/>
      <c r="F658" s="44"/>
      <c r="G658" s="45"/>
      <c r="H658" s="83"/>
    </row>
    <row r="659" spans="1:54" ht="24" customHeight="1">
      <c r="A659" s="42">
        <v>7131930111</v>
      </c>
      <c r="B659" s="94" t="s">
        <v>1165</v>
      </c>
      <c r="C659" s="37" t="s">
        <v>32</v>
      </c>
      <c r="D659" s="38">
        <v>2375.9299999999998</v>
      </c>
      <c r="E659" s="44"/>
      <c r="F659" s="44"/>
      <c r="G659" s="45"/>
      <c r="H659" s="83"/>
    </row>
    <row r="660" spans="1:54" ht="26.25" customHeight="1">
      <c r="A660" s="42">
        <v>7130800001</v>
      </c>
      <c r="B660" s="94" t="s">
        <v>1166</v>
      </c>
      <c r="C660" s="44" t="s">
        <v>32</v>
      </c>
      <c r="D660" s="38">
        <v>3195.95</v>
      </c>
      <c r="E660" s="44"/>
      <c r="F660" s="44"/>
      <c r="G660" s="37" t="s">
        <v>2703</v>
      </c>
      <c r="H660" s="83"/>
    </row>
    <row r="661" spans="1:54" ht="27.75" customHeight="1">
      <c r="A661" s="42">
        <v>7130800002</v>
      </c>
      <c r="B661" s="94" t="s">
        <v>1167</v>
      </c>
      <c r="C661" s="44" t="s">
        <v>32</v>
      </c>
      <c r="D661" s="38">
        <v>7887.84</v>
      </c>
      <c r="E661" s="44"/>
      <c r="F661" s="44"/>
      <c r="G661" s="37" t="s">
        <v>2703</v>
      </c>
      <c r="H661" s="83"/>
    </row>
    <row r="662" spans="1:54" ht="24" customHeight="1">
      <c r="A662" s="1843">
        <v>7130820001</v>
      </c>
      <c r="B662" s="91" t="s">
        <v>1168</v>
      </c>
      <c r="C662" s="99" t="s">
        <v>200</v>
      </c>
      <c r="D662" s="38">
        <v>244.34</v>
      </c>
      <c r="E662" s="114"/>
      <c r="F662" s="114"/>
      <c r="G662" s="45"/>
      <c r="H662" s="83"/>
    </row>
    <row r="663" spans="1:54" ht="23.25" customHeight="1">
      <c r="A663" s="1843">
        <v>7130820002</v>
      </c>
      <c r="B663" s="91" t="s">
        <v>1169</v>
      </c>
      <c r="C663" s="99" t="s">
        <v>200</v>
      </c>
      <c r="D663" s="38">
        <v>756.31</v>
      </c>
      <c r="E663" s="114"/>
      <c r="F663" s="114"/>
      <c r="G663" s="45"/>
      <c r="H663" s="83"/>
    </row>
    <row r="664" spans="1:54" ht="33" customHeight="1">
      <c r="A664" s="1843">
        <v>7130820020</v>
      </c>
      <c r="B664" s="49" t="s">
        <v>1170</v>
      </c>
      <c r="C664" s="99" t="s">
        <v>200</v>
      </c>
      <c r="D664" s="38">
        <v>122.72</v>
      </c>
      <c r="E664" s="114"/>
      <c r="F664" s="114"/>
      <c r="G664" s="45"/>
      <c r="H664" s="83"/>
    </row>
    <row r="665" spans="1:54" s="25" customFormat="1" ht="24" customHeight="1">
      <c r="A665" s="42">
        <v>7131930220</v>
      </c>
      <c r="B665" s="43" t="s">
        <v>1171</v>
      </c>
      <c r="C665" s="37" t="s">
        <v>32</v>
      </c>
      <c r="D665" s="38">
        <v>7728.49</v>
      </c>
      <c r="E665" s="44"/>
      <c r="F665" s="44"/>
      <c r="G665" s="82"/>
      <c r="H665" s="83"/>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c r="AX665" s="31"/>
      <c r="AY665" s="31"/>
      <c r="AZ665" s="31"/>
      <c r="BA665" s="31"/>
      <c r="BB665" s="31"/>
    </row>
    <row r="666" spans="1:54" s="25" customFormat="1" ht="24" customHeight="1">
      <c r="A666" s="42">
        <v>7131930320</v>
      </c>
      <c r="B666" s="43" t="s">
        <v>1172</v>
      </c>
      <c r="C666" s="37" t="s">
        <v>32</v>
      </c>
      <c r="D666" s="38">
        <v>14850.13</v>
      </c>
      <c r="E666" s="44"/>
      <c r="F666" s="44"/>
      <c r="G666" s="82"/>
      <c r="H666" s="83"/>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row>
    <row r="667" spans="1:54" ht="26.25" customHeight="1">
      <c r="A667" s="42">
        <v>7130800032</v>
      </c>
      <c r="B667" s="43" t="s">
        <v>1173</v>
      </c>
      <c r="C667" s="72" t="s">
        <v>12</v>
      </c>
      <c r="D667" s="38">
        <v>2673.3600000000019</v>
      </c>
      <c r="E667" s="44"/>
      <c r="F667" s="44"/>
      <c r="G667" s="37" t="s">
        <v>2703</v>
      </c>
      <c r="H667" s="83"/>
    </row>
    <row r="668" spans="1:54" ht="27" customHeight="1">
      <c r="A668" s="35">
        <v>7130311023</v>
      </c>
      <c r="B668" s="43" t="s">
        <v>1174</v>
      </c>
      <c r="C668" s="37" t="s">
        <v>230</v>
      </c>
      <c r="D668" s="38">
        <v>30.58</v>
      </c>
      <c r="E668" s="43" t="s">
        <v>1175</v>
      </c>
      <c r="F668" s="43"/>
      <c r="G668" s="45"/>
      <c r="H668" s="83"/>
    </row>
    <row r="669" spans="1:54" ht="27" customHeight="1">
      <c r="A669" s="35">
        <v>7130311024</v>
      </c>
      <c r="B669" s="43" t="s">
        <v>1176</v>
      </c>
      <c r="C669" s="37" t="s">
        <v>230</v>
      </c>
      <c r="D669" s="38">
        <v>36.69</v>
      </c>
      <c r="E669" s="43" t="s">
        <v>1177</v>
      </c>
      <c r="F669" s="43"/>
      <c r="G669" s="45"/>
      <c r="H669" s="83"/>
    </row>
    <row r="670" spans="1:54" ht="27" customHeight="1">
      <c r="A670" s="35">
        <v>7130311025</v>
      </c>
      <c r="B670" s="43" t="s">
        <v>1178</v>
      </c>
      <c r="C670" s="37" t="s">
        <v>230</v>
      </c>
      <c r="D670" s="38">
        <v>53.51</v>
      </c>
      <c r="E670" s="43" t="s">
        <v>1179</v>
      </c>
      <c r="F670" s="43"/>
      <c r="G670" s="45"/>
      <c r="H670" s="83"/>
    </row>
    <row r="671" spans="1:54" ht="27" customHeight="1">
      <c r="A671" s="35">
        <v>7130311026</v>
      </c>
      <c r="B671" s="43" t="s">
        <v>1180</v>
      </c>
      <c r="C671" s="37" t="s">
        <v>230</v>
      </c>
      <c r="D671" s="38">
        <v>64.209999999999994</v>
      </c>
      <c r="E671" s="43" t="s">
        <v>1181</v>
      </c>
      <c r="F671" s="43"/>
      <c r="G671" s="45"/>
      <c r="H671" s="83"/>
    </row>
    <row r="672" spans="1:54" ht="27" customHeight="1">
      <c r="A672" s="35">
        <v>7130311027</v>
      </c>
      <c r="B672" s="43" t="s">
        <v>1182</v>
      </c>
      <c r="C672" s="37" t="s">
        <v>230</v>
      </c>
      <c r="D672" s="38">
        <v>77.98</v>
      </c>
      <c r="E672" s="43" t="s">
        <v>1183</v>
      </c>
      <c r="F672" s="43"/>
      <c r="G672" s="45"/>
      <c r="H672" s="83"/>
    </row>
    <row r="673" spans="1:54" ht="27" customHeight="1">
      <c r="A673" s="35">
        <v>7130311028</v>
      </c>
      <c r="B673" s="43" t="s">
        <v>1184</v>
      </c>
      <c r="C673" s="37" t="s">
        <v>230</v>
      </c>
      <c r="D673" s="38">
        <v>93.27</v>
      </c>
      <c r="E673" s="43" t="s">
        <v>1185</v>
      </c>
      <c r="F673" s="43"/>
      <c r="G673" s="45"/>
      <c r="H673" s="83"/>
    </row>
    <row r="674" spans="1:54" ht="27" customHeight="1">
      <c r="A674" s="35">
        <v>7130311029</v>
      </c>
      <c r="B674" s="43" t="s">
        <v>1186</v>
      </c>
      <c r="C674" s="37" t="s">
        <v>230</v>
      </c>
      <c r="D674" s="38">
        <v>122.33</v>
      </c>
      <c r="E674" s="43" t="s">
        <v>1187</v>
      </c>
      <c r="F674" s="43"/>
      <c r="G674" s="45"/>
      <c r="H674" s="83"/>
    </row>
    <row r="675" spans="1:54" ht="27" customHeight="1">
      <c r="A675" s="35">
        <v>7130311030</v>
      </c>
      <c r="B675" s="43" t="s">
        <v>1188</v>
      </c>
      <c r="C675" s="37" t="s">
        <v>230</v>
      </c>
      <c r="D675" s="38">
        <v>155.96</v>
      </c>
      <c r="E675" s="43" t="s">
        <v>1189</v>
      </c>
      <c r="F675" s="43"/>
      <c r="G675" s="45"/>
      <c r="H675" s="83"/>
    </row>
    <row r="676" spans="1:54" s="25" customFormat="1" ht="27" customHeight="1">
      <c r="A676" s="35">
        <v>7130311085</v>
      </c>
      <c r="B676" s="43" t="s">
        <v>1190</v>
      </c>
      <c r="C676" s="37" t="s">
        <v>118</v>
      </c>
      <c r="D676" s="38">
        <v>235640.51</v>
      </c>
      <c r="E676" s="43" t="s">
        <v>1190</v>
      </c>
      <c r="F676" s="43"/>
      <c r="G676" s="56"/>
      <c r="H676" s="83"/>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row>
    <row r="677" spans="1:54" s="25" customFormat="1" ht="51">
      <c r="A677" s="35">
        <v>7132210017</v>
      </c>
      <c r="B677" s="43" t="s">
        <v>1735</v>
      </c>
      <c r="C677" s="37" t="s">
        <v>32</v>
      </c>
      <c r="D677" s="38">
        <v>77971.19</v>
      </c>
      <c r="E677" s="43" t="s">
        <v>1191</v>
      </c>
      <c r="F677" s="46" t="s">
        <v>212</v>
      </c>
      <c r="G677" s="118"/>
      <c r="H677" s="83"/>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c r="AX677" s="31"/>
      <c r="AY677" s="31"/>
      <c r="AZ677" s="31"/>
      <c r="BA677" s="31"/>
      <c r="BB677" s="31"/>
    </row>
    <row r="678" spans="1:54" s="25" customFormat="1" ht="51">
      <c r="A678" s="35">
        <v>7132210018</v>
      </c>
      <c r="B678" s="43" t="s">
        <v>1734</v>
      </c>
      <c r="C678" s="37" t="s">
        <v>32</v>
      </c>
      <c r="D678" s="38">
        <v>65499.1</v>
      </c>
      <c r="E678" s="43" t="s">
        <v>1192</v>
      </c>
      <c r="F678" s="46" t="s">
        <v>212</v>
      </c>
      <c r="G678" s="43"/>
      <c r="H678" s="83"/>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c r="AX678" s="31"/>
      <c r="AY678" s="31"/>
      <c r="AZ678" s="31"/>
      <c r="BA678" s="31"/>
      <c r="BB678" s="31"/>
    </row>
    <row r="679" spans="1:54" s="25" customFormat="1" ht="51">
      <c r="A679" s="35">
        <v>7132210019</v>
      </c>
      <c r="B679" s="43" t="s">
        <v>1733</v>
      </c>
      <c r="C679" s="37" t="s">
        <v>32</v>
      </c>
      <c r="D679" s="38">
        <v>126268.02</v>
      </c>
      <c r="E679" s="43" t="s">
        <v>1193</v>
      </c>
      <c r="F679" s="46" t="s">
        <v>212</v>
      </c>
      <c r="G679" s="43"/>
      <c r="H679" s="83"/>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c r="AX679" s="31"/>
      <c r="AY679" s="31"/>
      <c r="AZ679" s="31"/>
      <c r="BA679" s="31"/>
      <c r="BB679" s="31"/>
    </row>
    <row r="680" spans="1:54" s="25" customFormat="1" ht="51">
      <c r="A680" s="35">
        <v>7132210020</v>
      </c>
      <c r="B680" s="43" t="s">
        <v>1736</v>
      </c>
      <c r="C680" s="37" t="s">
        <v>32</v>
      </c>
      <c r="D680" s="38">
        <v>166046.29999999999</v>
      </c>
      <c r="E680" s="43" t="s">
        <v>1194</v>
      </c>
      <c r="F680" s="46" t="s">
        <v>212</v>
      </c>
      <c r="G680" s="43"/>
      <c r="H680" s="83"/>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c r="AX680" s="31"/>
      <c r="AY680" s="31"/>
      <c r="AZ680" s="31"/>
      <c r="BA680" s="31"/>
      <c r="BB680" s="31"/>
    </row>
    <row r="681" spans="1:54" s="25" customFormat="1" ht="51">
      <c r="A681" s="35">
        <v>7132210021</v>
      </c>
      <c r="B681" s="43" t="s">
        <v>1737</v>
      </c>
      <c r="C681" s="37" t="s">
        <v>32</v>
      </c>
      <c r="D681" s="38">
        <v>346912.44</v>
      </c>
      <c r="E681" s="43" t="s">
        <v>1195</v>
      </c>
      <c r="F681" s="46" t="s">
        <v>212</v>
      </c>
      <c r="G681" s="43"/>
      <c r="H681" s="83"/>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c r="AX681" s="31"/>
      <c r="AY681" s="31"/>
      <c r="AZ681" s="31"/>
      <c r="BA681" s="31"/>
      <c r="BB681" s="31"/>
    </row>
    <row r="682" spans="1:54" s="25" customFormat="1" ht="51">
      <c r="A682" s="35">
        <v>7132220081</v>
      </c>
      <c r="B682" s="43" t="s">
        <v>1738</v>
      </c>
      <c r="C682" s="37" t="s">
        <v>32</v>
      </c>
      <c r="D682" s="38">
        <v>937399.72</v>
      </c>
      <c r="E682" s="43"/>
      <c r="F682" s="46" t="s">
        <v>212</v>
      </c>
      <c r="G682" s="43"/>
      <c r="H682" s="83"/>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c r="AX682" s="31"/>
      <c r="AY682" s="31"/>
      <c r="AZ682" s="31"/>
      <c r="BA682" s="31"/>
      <c r="BB682" s="31"/>
    </row>
    <row r="683" spans="1:54" s="25" customFormat="1" ht="51">
      <c r="A683" s="35">
        <v>7132220082</v>
      </c>
      <c r="B683" s="43" t="s">
        <v>1739</v>
      </c>
      <c r="C683" s="37" t="s">
        <v>32</v>
      </c>
      <c r="D683" s="38">
        <v>1331201.1100000001</v>
      </c>
      <c r="E683" s="43"/>
      <c r="F683" s="46" t="s">
        <v>212</v>
      </c>
      <c r="G683" s="43"/>
      <c r="H683" s="83"/>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c r="AX683" s="31"/>
      <c r="AY683" s="31"/>
      <c r="AZ683" s="31"/>
      <c r="BA683" s="31"/>
      <c r="BB683" s="31"/>
    </row>
    <row r="684" spans="1:54" s="25" customFormat="1" ht="51">
      <c r="A684" s="35">
        <v>7132210022</v>
      </c>
      <c r="B684" s="43" t="s">
        <v>1740</v>
      </c>
      <c r="C684" s="37" t="s">
        <v>32</v>
      </c>
      <c r="D684" s="38">
        <v>81269.62</v>
      </c>
      <c r="E684" s="43"/>
      <c r="F684" s="46"/>
      <c r="G684" s="43"/>
      <c r="H684" s="83"/>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c r="AX684" s="31"/>
      <c r="AY684" s="31"/>
      <c r="AZ684" s="31"/>
      <c r="BA684" s="31"/>
      <c r="BB684" s="31"/>
    </row>
    <row r="685" spans="1:54" s="25" customFormat="1" ht="51">
      <c r="A685" s="35">
        <v>7132210023</v>
      </c>
      <c r="B685" s="43" t="s">
        <v>1741</v>
      </c>
      <c r="C685" s="37" t="s">
        <v>32</v>
      </c>
      <c r="D685" s="38">
        <v>139753.12</v>
      </c>
      <c r="E685" s="43"/>
      <c r="F685" s="46"/>
      <c r="G685" s="119"/>
      <c r="H685" s="83"/>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c r="AX685" s="31"/>
      <c r="AY685" s="31"/>
      <c r="AZ685" s="31"/>
      <c r="BA685" s="31"/>
      <c r="BB685" s="31"/>
    </row>
    <row r="686" spans="1:54" s="25" customFormat="1" ht="63.75">
      <c r="A686" s="35">
        <v>7132210024</v>
      </c>
      <c r="B686" s="43" t="s">
        <v>1742</v>
      </c>
      <c r="C686" s="37" t="s">
        <v>32</v>
      </c>
      <c r="D686" s="38">
        <v>167006.10999999999</v>
      </c>
      <c r="E686" s="43"/>
      <c r="F686" s="46"/>
      <c r="G686" s="119"/>
      <c r="H686" s="83"/>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row>
    <row r="687" spans="1:54" s="25" customFormat="1" ht="63.75">
      <c r="A687" s="35">
        <v>7132210025</v>
      </c>
      <c r="B687" s="43" t="s">
        <v>1743</v>
      </c>
      <c r="C687" s="37" t="s">
        <v>32</v>
      </c>
      <c r="D687" s="38">
        <v>365978.57</v>
      </c>
      <c r="E687" s="43"/>
      <c r="F687" s="39"/>
      <c r="G687" s="39"/>
      <c r="H687" s="83"/>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c r="AX687" s="31"/>
      <c r="AY687" s="31"/>
      <c r="AZ687" s="31"/>
      <c r="BA687" s="31"/>
      <c r="BB687" s="31"/>
    </row>
    <row r="688" spans="1:54" s="25" customFormat="1" ht="51">
      <c r="A688" s="35">
        <v>7132210027</v>
      </c>
      <c r="B688" s="43" t="s">
        <v>1744</v>
      </c>
      <c r="C688" s="37" t="s">
        <v>32</v>
      </c>
      <c r="D688" s="38">
        <v>853265.84</v>
      </c>
      <c r="E688" s="43"/>
      <c r="F688" s="46"/>
      <c r="G688" s="119"/>
      <c r="H688" s="83"/>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c r="AX688" s="31"/>
      <c r="AY688" s="31"/>
      <c r="AZ688" s="31"/>
      <c r="BA688" s="31"/>
      <c r="BB688" s="31"/>
    </row>
    <row r="689" spans="1:54" s="25" customFormat="1" ht="63.75">
      <c r="A689" s="120">
        <v>7132210028</v>
      </c>
      <c r="B689" s="121" t="s">
        <v>1745</v>
      </c>
      <c r="C689" s="37" t="s">
        <v>32</v>
      </c>
      <c r="D689" s="38">
        <v>81211.25</v>
      </c>
      <c r="E689" s="43"/>
      <c r="F689" s="37"/>
      <c r="G689" s="119"/>
      <c r="H689" s="83"/>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c r="AX689" s="31"/>
      <c r="AY689" s="31"/>
      <c r="AZ689" s="31"/>
      <c r="BA689" s="31"/>
      <c r="BB689" s="31"/>
    </row>
    <row r="690" spans="1:54" s="25" customFormat="1" ht="63.75">
      <c r="A690" s="122">
        <v>7132210029</v>
      </c>
      <c r="B690" s="123" t="s">
        <v>1746</v>
      </c>
      <c r="C690" s="37" t="s">
        <v>32</v>
      </c>
      <c r="D690" s="38">
        <v>145769.67000000001</v>
      </c>
      <c r="E690" s="43"/>
      <c r="F690" s="37"/>
      <c r="G690" s="119"/>
      <c r="H690" s="83"/>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c r="AX690" s="31"/>
      <c r="AY690" s="31"/>
      <c r="AZ690" s="31"/>
      <c r="BA690" s="31"/>
      <c r="BB690" s="31"/>
    </row>
    <row r="691" spans="1:54" s="25" customFormat="1" ht="63.75">
      <c r="A691" s="122">
        <v>7132210030</v>
      </c>
      <c r="B691" s="123" t="s">
        <v>1747</v>
      </c>
      <c r="C691" s="37" t="s">
        <v>32</v>
      </c>
      <c r="D691" s="38">
        <v>189019.87</v>
      </c>
      <c r="E691" s="43"/>
      <c r="F691" s="37"/>
      <c r="G691" s="119"/>
      <c r="H691" s="83"/>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c r="AX691" s="31"/>
      <c r="AY691" s="31"/>
      <c r="AZ691" s="31"/>
      <c r="BA691" s="31"/>
      <c r="BB691" s="31"/>
    </row>
    <row r="692" spans="1:54" s="25" customFormat="1" ht="51">
      <c r="A692" s="120">
        <v>7132220085</v>
      </c>
      <c r="B692" s="123" t="s">
        <v>1748</v>
      </c>
      <c r="C692" s="37" t="s">
        <v>32</v>
      </c>
      <c r="D692" s="38">
        <v>951166.23</v>
      </c>
      <c r="E692" s="43"/>
      <c r="F692" s="37"/>
      <c r="G692" s="119"/>
      <c r="H692" s="83"/>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c r="AX692" s="31"/>
      <c r="AY692" s="31"/>
      <c r="AZ692" s="31"/>
      <c r="BA692" s="31"/>
      <c r="BB692" s="31"/>
    </row>
    <row r="693" spans="1:54" s="25" customFormat="1" ht="51">
      <c r="A693" s="122">
        <v>7132220086</v>
      </c>
      <c r="B693" s="123" t="s">
        <v>1749</v>
      </c>
      <c r="C693" s="37" t="s">
        <v>32</v>
      </c>
      <c r="D693" s="38">
        <v>1353934.78</v>
      </c>
      <c r="E693" s="43"/>
      <c r="F693" s="37"/>
      <c r="G693" s="119"/>
      <c r="H693" s="83"/>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c r="AX693" s="31"/>
      <c r="AY693" s="31"/>
      <c r="AZ693" s="31"/>
      <c r="BA693" s="31"/>
      <c r="BB693" s="31"/>
    </row>
    <row r="694" spans="1:54" s="1870" customFormat="1" ht="24" customHeight="1">
      <c r="A694" s="1871">
        <v>7130640008</v>
      </c>
      <c r="B694" s="1865" t="s">
        <v>1196</v>
      </c>
      <c r="C694" s="1864" t="s">
        <v>32</v>
      </c>
      <c r="D694" s="1866">
        <v>0</v>
      </c>
      <c r="E694" s="1867"/>
      <c r="F694" s="1868"/>
      <c r="G694" s="1868" t="s">
        <v>243</v>
      </c>
      <c r="H694" s="1869"/>
    </row>
    <row r="695" spans="1:54" ht="30.75" customHeight="1">
      <c r="A695" s="35">
        <v>7130300055</v>
      </c>
      <c r="B695" s="43" t="s">
        <v>2713</v>
      </c>
      <c r="C695" s="37" t="s">
        <v>32</v>
      </c>
      <c r="D695" s="38">
        <v>173</v>
      </c>
      <c r="E695" s="36"/>
      <c r="F695" s="1872" t="s">
        <v>2703</v>
      </c>
      <c r="G695" s="1872" t="s">
        <v>2721</v>
      </c>
      <c r="H695" s="83"/>
    </row>
    <row r="696" spans="1:54" ht="28.5" customHeight="1">
      <c r="A696" s="35">
        <v>7130300056</v>
      </c>
      <c r="B696" s="43" t="s">
        <v>2714</v>
      </c>
      <c r="C696" s="37" t="s">
        <v>32</v>
      </c>
      <c r="D696" s="38">
        <v>293</v>
      </c>
      <c r="E696" s="36"/>
      <c r="F696" s="1872" t="s">
        <v>2703</v>
      </c>
      <c r="G696" s="1872" t="s">
        <v>2721</v>
      </c>
      <c r="H696" s="83"/>
    </row>
    <row r="697" spans="1:54" ht="24" customHeight="1">
      <c r="A697" s="35">
        <v>7131210011</v>
      </c>
      <c r="B697" s="43" t="s">
        <v>1197</v>
      </c>
      <c r="C697" s="37" t="s">
        <v>32</v>
      </c>
      <c r="D697" s="38">
        <v>76.23</v>
      </c>
      <c r="E697" s="36" t="s">
        <v>1198</v>
      </c>
      <c r="F697" s="124"/>
      <c r="G697" s="56"/>
      <c r="H697" s="83"/>
    </row>
    <row r="698" spans="1:54" ht="24" customHeight="1">
      <c r="A698" s="35">
        <v>7131210009</v>
      </c>
      <c r="B698" s="43" t="s">
        <v>1199</v>
      </c>
      <c r="C698" s="37" t="s">
        <v>39</v>
      </c>
      <c r="D698" s="38">
        <v>239.59</v>
      </c>
      <c r="E698" s="43" t="s">
        <v>1199</v>
      </c>
      <c r="F698" s="124"/>
      <c r="G698" s="56"/>
      <c r="H698" s="83"/>
    </row>
    <row r="699" spans="1:54" ht="24" customHeight="1">
      <c r="A699" s="35">
        <v>7131210030</v>
      </c>
      <c r="B699" s="55" t="s">
        <v>1200</v>
      </c>
      <c r="C699" s="125" t="s">
        <v>39</v>
      </c>
      <c r="D699" s="38">
        <v>2466.17</v>
      </c>
      <c r="E699" s="55" t="s">
        <v>1200</v>
      </c>
      <c r="F699" s="124"/>
      <c r="G699" s="56"/>
      <c r="H699" s="83"/>
    </row>
    <row r="700" spans="1:54" ht="24" customHeight="1">
      <c r="A700" s="35">
        <v>7131210031</v>
      </c>
      <c r="B700" s="55" t="s">
        <v>1201</v>
      </c>
      <c r="C700" s="125" t="s">
        <v>39</v>
      </c>
      <c r="D700" s="38">
        <v>3185.78</v>
      </c>
      <c r="E700" s="55" t="s">
        <v>1201</v>
      </c>
      <c r="F700" s="124"/>
      <c r="G700" s="56"/>
      <c r="H700" s="83"/>
    </row>
    <row r="701" spans="1:54" ht="24" customHeight="1">
      <c r="A701" s="35">
        <v>7131210032</v>
      </c>
      <c r="B701" s="55" t="s">
        <v>1202</v>
      </c>
      <c r="C701" s="125" t="s">
        <v>39</v>
      </c>
      <c r="D701" s="38">
        <v>4506.68</v>
      </c>
      <c r="E701" s="55" t="s">
        <v>1202</v>
      </c>
      <c r="F701" s="124"/>
      <c r="G701" s="56"/>
      <c r="H701" s="83"/>
    </row>
    <row r="702" spans="1:54" ht="24" customHeight="1">
      <c r="A702" s="35">
        <v>7131210033</v>
      </c>
      <c r="B702" s="55" t="s">
        <v>1203</v>
      </c>
      <c r="C702" s="125" t="s">
        <v>39</v>
      </c>
      <c r="D702" s="38">
        <v>6124.58</v>
      </c>
      <c r="E702" s="55" t="s">
        <v>1203</v>
      </c>
      <c r="F702" s="124"/>
      <c r="G702" s="56"/>
      <c r="H702" s="83"/>
    </row>
    <row r="703" spans="1:54" ht="24" customHeight="1">
      <c r="A703" s="35">
        <v>7131210034</v>
      </c>
      <c r="B703" s="55" t="s">
        <v>1204</v>
      </c>
      <c r="C703" s="125" t="s">
        <v>39</v>
      </c>
      <c r="D703" s="38">
        <v>10801.4</v>
      </c>
      <c r="E703" s="55" t="s">
        <v>1204</v>
      </c>
      <c r="F703" s="124"/>
      <c r="G703" s="56"/>
      <c r="H703" s="83"/>
    </row>
    <row r="704" spans="1:54" ht="24" customHeight="1">
      <c r="A704" s="35">
        <v>7131210035</v>
      </c>
      <c r="B704" s="55" t="s">
        <v>1205</v>
      </c>
      <c r="C704" s="125" t="s">
        <v>39</v>
      </c>
      <c r="D704" s="38">
        <v>10479.41</v>
      </c>
      <c r="E704" s="55" t="s">
        <v>1205</v>
      </c>
      <c r="F704" s="124"/>
      <c r="G704" s="56"/>
      <c r="H704" s="83"/>
    </row>
    <row r="705" spans="1:54" ht="24" customHeight="1">
      <c r="A705" s="35">
        <v>7131210036</v>
      </c>
      <c r="B705" s="55" t="s">
        <v>1206</v>
      </c>
      <c r="C705" s="125" t="s">
        <v>39</v>
      </c>
      <c r="D705" s="38">
        <v>6998.47</v>
      </c>
      <c r="E705" s="55" t="s">
        <v>1206</v>
      </c>
      <c r="F705" s="124"/>
      <c r="G705" s="56"/>
      <c r="H705" s="83"/>
    </row>
    <row r="706" spans="1:54" customFormat="1" ht="24" customHeight="1">
      <c r="A706" s="1822">
        <v>7131210023</v>
      </c>
      <c r="B706" s="1817" t="s">
        <v>1207</v>
      </c>
      <c r="C706" s="1844" t="s">
        <v>200</v>
      </c>
      <c r="D706" s="38"/>
      <c r="E706" s="1815" t="s">
        <v>1208</v>
      </c>
      <c r="F706" s="1816"/>
      <c r="G706" s="59" t="s">
        <v>243</v>
      </c>
      <c r="H706" s="1812"/>
    </row>
    <row r="707" spans="1:54" customFormat="1" ht="24" customHeight="1">
      <c r="A707" s="1822">
        <v>7131210024</v>
      </c>
      <c r="B707" s="1817" t="s">
        <v>1209</v>
      </c>
      <c r="C707" s="1844" t="s">
        <v>200</v>
      </c>
      <c r="D707" s="38"/>
      <c r="E707" s="1815" t="s">
        <v>1210</v>
      </c>
      <c r="F707" s="1816"/>
      <c r="G707" s="59" t="s">
        <v>243</v>
      </c>
      <c r="H707" s="1812"/>
    </row>
    <row r="708" spans="1:54" customFormat="1" ht="24" customHeight="1">
      <c r="A708" s="1822">
        <v>7131210025</v>
      </c>
      <c r="B708" s="1817" t="s">
        <v>1211</v>
      </c>
      <c r="C708" s="1844" t="s">
        <v>200</v>
      </c>
      <c r="D708" s="38"/>
      <c r="E708" s="1815" t="s">
        <v>1212</v>
      </c>
      <c r="F708" s="1816"/>
      <c r="G708" s="59" t="s">
        <v>243</v>
      </c>
      <c r="H708" s="1812"/>
    </row>
    <row r="709" spans="1:54" ht="32.25" customHeight="1">
      <c r="A709" s="42">
        <v>7131941763</v>
      </c>
      <c r="B709" s="73" t="s">
        <v>1213</v>
      </c>
      <c r="C709" s="44" t="s">
        <v>5</v>
      </c>
      <c r="D709" s="38">
        <v>942179.74</v>
      </c>
      <c r="E709" s="73" t="s">
        <v>1214</v>
      </c>
      <c r="F709" s="44"/>
      <c r="G709" s="45"/>
      <c r="H709" s="83"/>
    </row>
    <row r="710" spans="1:54" ht="32.25" customHeight="1">
      <c r="A710" s="42">
        <v>7131941764</v>
      </c>
      <c r="B710" s="73" t="s">
        <v>1215</v>
      </c>
      <c r="C710" s="44" t="s">
        <v>5</v>
      </c>
      <c r="D710" s="38">
        <v>1338337.02</v>
      </c>
      <c r="E710" s="73" t="s">
        <v>1216</v>
      </c>
      <c r="F710" s="44"/>
      <c r="G710" s="45"/>
      <c r="H710" s="83"/>
    </row>
    <row r="711" spans="1:54" ht="38.25">
      <c r="A711" s="42">
        <v>7131941765</v>
      </c>
      <c r="B711" s="73" t="s">
        <v>1217</v>
      </c>
      <c r="C711" s="44" t="s">
        <v>5</v>
      </c>
      <c r="D711" s="38">
        <v>1727438.02</v>
      </c>
      <c r="E711" s="73" t="s">
        <v>1218</v>
      </c>
      <c r="F711" s="44"/>
      <c r="G711" s="45"/>
      <c r="H711" s="83"/>
    </row>
    <row r="712" spans="1:54" ht="33" customHeight="1">
      <c r="A712" s="42">
        <v>7131941766</v>
      </c>
      <c r="B712" s="73" t="s">
        <v>1219</v>
      </c>
      <c r="C712" s="44" t="s">
        <v>5</v>
      </c>
      <c r="D712" s="38">
        <v>2116539.0299999998</v>
      </c>
      <c r="E712" s="73" t="s">
        <v>1220</v>
      </c>
      <c r="F712" s="44"/>
      <c r="G712" s="45"/>
      <c r="H712" s="83"/>
    </row>
    <row r="713" spans="1:54" ht="24" customHeight="1">
      <c r="A713" s="42">
        <v>7131941767</v>
      </c>
      <c r="B713" s="73" t="s">
        <v>1221</v>
      </c>
      <c r="C713" s="44" t="s">
        <v>5</v>
      </c>
      <c r="D713" s="38">
        <v>339015.14</v>
      </c>
      <c r="E713" s="73" t="s">
        <v>1221</v>
      </c>
      <c r="F713" s="44"/>
      <c r="G713" s="45"/>
      <c r="H713" s="83"/>
    </row>
    <row r="714" spans="1:54" ht="24" customHeight="1">
      <c r="A714" s="42">
        <v>7131941768</v>
      </c>
      <c r="B714" s="73" t="s">
        <v>1222</v>
      </c>
      <c r="C714" s="44" t="s">
        <v>5</v>
      </c>
      <c r="D714" s="38">
        <v>396157.28</v>
      </c>
      <c r="E714" s="73" t="s">
        <v>1222</v>
      </c>
      <c r="F714" s="44"/>
      <c r="G714" s="45"/>
      <c r="H714" s="83"/>
    </row>
    <row r="715" spans="1:54" s="25" customFormat="1" ht="28.5" customHeight="1">
      <c r="A715" s="42">
        <v>7132230028</v>
      </c>
      <c r="B715" s="36" t="s">
        <v>1223</v>
      </c>
      <c r="C715" s="44" t="s">
        <v>32</v>
      </c>
      <c r="D715" s="38">
        <v>247754.7</v>
      </c>
      <c r="E715" s="126" t="s">
        <v>1224</v>
      </c>
      <c r="F715" s="43"/>
      <c r="G715" s="43"/>
      <c r="H715" s="83"/>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c r="AX715" s="31"/>
      <c r="AY715" s="31"/>
      <c r="AZ715" s="31"/>
      <c r="BA715" s="31"/>
      <c r="BB715" s="31"/>
    </row>
    <row r="716" spans="1:54" s="25" customFormat="1" ht="28.5" customHeight="1">
      <c r="A716" s="42">
        <v>7132230029</v>
      </c>
      <c r="B716" s="36" t="s">
        <v>1225</v>
      </c>
      <c r="C716" s="44" t="s">
        <v>32</v>
      </c>
      <c r="D716" s="38">
        <v>247754.7</v>
      </c>
      <c r="E716" s="126" t="s">
        <v>1226</v>
      </c>
      <c r="F716" s="43"/>
      <c r="G716" s="43"/>
      <c r="H716" s="83"/>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row>
    <row r="717" spans="1:54" s="25" customFormat="1" ht="28.5" customHeight="1">
      <c r="A717" s="42">
        <v>7132230030</v>
      </c>
      <c r="B717" s="36" t="s">
        <v>1227</v>
      </c>
      <c r="C717" s="44" t="s">
        <v>32</v>
      </c>
      <c r="D717" s="38">
        <v>247754.7</v>
      </c>
      <c r="E717" s="73" t="s">
        <v>1228</v>
      </c>
      <c r="F717" s="43"/>
      <c r="G717" s="43"/>
      <c r="H717" s="83"/>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c r="AX717" s="31"/>
      <c r="AY717" s="31"/>
      <c r="AZ717" s="31"/>
      <c r="BA717" s="31"/>
      <c r="BB717" s="31"/>
    </row>
    <row r="718" spans="1:54" s="25" customFormat="1" ht="28.5" customHeight="1">
      <c r="A718" s="42">
        <v>7132230031</v>
      </c>
      <c r="B718" s="36" t="s">
        <v>1229</v>
      </c>
      <c r="C718" s="44" t="s">
        <v>32</v>
      </c>
      <c r="D718" s="38">
        <v>118159.93</v>
      </c>
      <c r="E718" s="73" t="s">
        <v>1230</v>
      </c>
      <c r="F718" s="43"/>
      <c r="G718" s="43"/>
      <c r="H718" s="83"/>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c r="AX718" s="31"/>
      <c r="AY718" s="31"/>
      <c r="AZ718" s="31"/>
      <c r="BA718" s="31"/>
      <c r="BB718" s="31"/>
    </row>
    <row r="719" spans="1:54" s="25" customFormat="1" ht="28.5" customHeight="1">
      <c r="A719" s="42">
        <v>7132230020</v>
      </c>
      <c r="B719" s="67" t="s">
        <v>1231</v>
      </c>
      <c r="C719" s="58" t="s">
        <v>32</v>
      </c>
      <c r="D719" s="38">
        <v>118159.93</v>
      </c>
      <c r="E719" s="73" t="s">
        <v>1232</v>
      </c>
      <c r="F719" s="43"/>
      <c r="G719" s="1835"/>
      <c r="H719" s="83"/>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c r="AX719" s="31"/>
      <c r="AY719" s="31"/>
      <c r="AZ719" s="31"/>
      <c r="BA719" s="31"/>
      <c r="BB719" s="31"/>
    </row>
    <row r="720" spans="1:54" s="25" customFormat="1" ht="28.5" customHeight="1">
      <c r="A720" s="42">
        <v>7132230010</v>
      </c>
      <c r="B720" s="36" t="s">
        <v>1233</v>
      </c>
      <c r="C720" s="44" t="s">
        <v>32</v>
      </c>
      <c r="D720" s="38">
        <v>118159.93</v>
      </c>
      <c r="E720" s="73" t="s">
        <v>1234</v>
      </c>
      <c r="F720" s="44"/>
      <c r="G720" s="45"/>
      <c r="H720" s="83"/>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c r="AX720" s="31"/>
      <c r="AY720" s="31"/>
      <c r="AZ720" s="31"/>
      <c r="BA720" s="31"/>
      <c r="BB720" s="31"/>
    </row>
    <row r="721" spans="1:8" ht="28.5" customHeight="1">
      <c r="A721" s="42">
        <v>7132230027</v>
      </c>
      <c r="B721" s="67" t="s">
        <v>1235</v>
      </c>
      <c r="C721" s="58" t="s">
        <v>32</v>
      </c>
      <c r="D721" s="38">
        <v>118161.96</v>
      </c>
      <c r="E721" s="73" t="s">
        <v>1236</v>
      </c>
      <c r="F721" s="44"/>
      <c r="G721" s="56"/>
      <c r="H721" s="83"/>
    </row>
    <row r="722" spans="1:8" ht="38.25">
      <c r="A722" s="60">
        <v>7131980004</v>
      </c>
      <c r="B722" s="43" t="s">
        <v>1237</v>
      </c>
      <c r="C722" s="37" t="s">
        <v>55</v>
      </c>
      <c r="D722" s="38">
        <v>286343.86</v>
      </c>
      <c r="E722" s="73"/>
      <c r="F722" s="44"/>
      <c r="G722" s="109"/>
      <c r="H722" s="83"/>
    </row>
    <row r="723" spans="1:8" ht="39" customHeight="1">
      <c r="A723" s="60">
        <v>7131980005</v>
      </c>
      <c r="B723" s="43" t="s">
        <v>1238</v>
      </c>
      <c r="C723" s="37" t="s">
        <v>55</v>
      </c>
      <c r="D723" s="38">
        <v>529487.64</v>
      </c>
      <c r="E723" s="73"/>
      <c r="F723" s="44"/>
      <c r="G723" s="109"/>
      <c r="H723" s="83"/>
    </row>
    <row r="724" spans="1:8" ht="39.75" customHeight="1">
      <c r="A724" s="60">
        <v>7131980006</v>
      </c>
      <c r="B724" s="43" t="s">
        <v>1239</v>
      </c>
      <c r="C724" s="37" t="s">
        <v>55</v>
      </c>
      <c r="D724" s="38">
        <v>642414.32999999996</v>
      </c>
      <c r="E724" s="73"/>
      <c r="F724" s="44"/>
      <c r="G724" s="109"/>
      <c r="H724" s="83"/>
    </row>
    <row r="725" spans="1:8" ht="54.75" customHeight="1">
      <c r="A725" s="60">
        <v>7131980007</v>
      </c>
      <c r="B725" s="43" t="s">
        <v>1240</v>
      </c>
      <c r="C725" s="37" t="s">
        <v>55</v>
      </c>
      <c r="D725" s="38">
        <v>1023681.73</v>
      </c>
      <c r="E725" s="73"/>
      <c r="F725" s="44"/>
      <c r="G725" s="109"/>
      <c r="H725" s="83"/>
    </row>
    <row r="726" spans="1:8" ht="63.75">
      <c r="A726" s="60">
        <v>7131980008</v>
      </c>
      <c r="B726" s="43" t="s">
        <v>1241</v>
      </c>
      <c r="C726" s="37" t="s">
        <v>55</v>
      </c>
      <c r="D726" s="38">
        <v>1618925.4</v>
      </c>
      <c r="E726" s="73"/>
      <c r="F726" s="44"/>
      <c r="G726" s="112"/>
      <c r="H726" s="83"/>
    </row>
    <row r="727" spans="1:8" ht="53.25" customHeight="1">
      <c r="A727" s="60">
        <v>7131941001</v>
      </c>
      <c r="B727" s="111" t="s">
        <v>1301</v>
      </c>
      <c r="C727" s="58" t="s">
        <v>55</v>
      </c>
      <c r="D727" s="38">
        <v>100993.12</v>
      </c>
      <c r="E727" s="73"/>
      <c r="F727" s="44"/>
      <c r="G727" s="127"/>
      <c r="H727" s="83"/>
    </row>
    <row r="728" spans="1:8" ht="76.5">
      <c r="A728" s="60">
        <v>7131941002</v>
      </c>
      <c r="B728" s="111" t="s">
        <v>1307</v>
      </c>
      <c r="C728" s="58" t="s">
        <v>55</v>
      </c>
      <c r="D728" s="38">
        <v>1558450.43</v>
      </c>
      <c r="E728" s="73"/>
      <c r="F728" s="44"/>
      <c r="G728" s="127"/>
      <c r="H728" s="83"/>
    </row>
    <row r="729" spans="1:8" ht="76.5">
      <c r="A729" s="60">
        <v>7131941003</v>
      </c>
      <c r="B729" s="111" t="s">
        <v>1308</v>
      </c>
      <c r="C729" s="58" t="s">
        <v>55</v>
      </c>
      <c r="D729" s="38">
        <v>1269254.07</v>
      </c>
      <c r="E729" s="73"/>
      <c r="F729" s="44"/>
      <c r="G729" s="127"/>
      <c r="H729" s="83"/>
    </row>
    <row r="730" spans="1:8" ht="24" customHeight="1">
      <c r="A730" s="60">
        <v>7131980001</v>
      </c>
      <c r="B730" s="43" t="s">
        <v>1242</v>
      </c>
      <c r="C730" s="37" t="s">
        <v>55</v>
      </c>
      <c r="D730" s="38">
        <v>83930.59</v>
      </c>
      <c r="E730" s="73"/>
      <c r="F730" s="44"/>
      <c r="G730" s="104"/>
      <c r="H730" s="83"/>
    </row>
    <row r="731" spans="1:8" ht="24" customHeight="1">
      <c r="A731" s="42">
        <v>7131920028</v>
      </c>
      <c r="B731" s="43" t="s">
        <v>1243</v>
      </c>
      <c r="C731" s="37" t="s">
        <v>55</v>
      </c>
      <c r="D731" s="38">
        <v>12173.32</v>
      </c>
      <c r="E731" s="73"/>
      <c r="F731" s="44"/>
      <c r="G731" s="104"/>
      <c r="H731" s="83"/>
    </row>
    <row r="732" spans="1:8" ht="40.5" customHeight="1">
      <c r="A732" s="42">
        <v>7132486843</v>
      </c>
      <c r="B732" s="55" t="s">
        <v>1244</v>
      </c>
      <c r="C732" s="37" t="s">
        <v>1245</v>
      </c>
      <c r="D732" s="38">
        <v>9507.9699999999993</v>
      </c>
      <c r="E732" s="73"/>
      <c r="F732" s="44"/>
      <c r="G732" s="56" t="s">
        <v>737</v>
      </c>
      <c r="H732" s="83"/>
    </row>
    <row r="733" spans="1:8" ht="24" customHeight="1">
      <c r="A733" s="42">
        <v>7130840003</v>
      </c>
      <c r="B733" s="43" t="s">
        <v>1246</v>
      </c>
      <c r="C733" s="37" t="s">
        <v>55</v>
      </c>
      <c r="D733" s="38">
        <v>1095.5899999999999</v>
      </c>
      <c r="E733" s="73"/>
      <c r="F733" s="44"/>
      <c r="G733" s="104"/>
      <c r="H733" s="83"/>
    </row>
    <row r="734" spans="1:8" ht="24" customHeight="1">
      <c r="A734" s="42">
        <v>7131950396</v>
      </c>
      <c r="B734" s="74" t="s">
        <v>1247</v>
      </c>
      <c r="C734" s="37" t="s">
        <v>55</v>
      </c>
      <c r="D734" s="38">
        <v>166.46</v>
      </c>
      <c r="E734" s="73"/>
      <c r="F734" s="44"/>
      <c r="G734" s="104"/>
      <c r="H734" s="83"/>
    </row>
    <row r="735" spans="1:8" ht="24" customHeight="1">
      <c r="A735" s="42">
        <v>7132406800</v>
      </c>
      <c r="B735" s="128" t="s">
        <v>1248</v>
      </c>
      <c r="C735" s="70" t="s">
        <v>1245</v>
      </c>
      <c r="D735" s="38">
        <v>11065.53</v>
      </c>
      <c r="E735" s="73"/>
      <c r="F735" s="44"/>
      <c r="G735" s="104"/>
      <c r="H735" s="83"/>
    </row>
    <row r="736" spans="1:8" ht="24" customHeight="1">
      <c r="A736" s="42">
        <v>7131210840</v>
      </c>
      <c r="B736" s="43" t="s">
        <v>1249</v>
      </c>
      <c r="C736" s="37" t="s">
        <v>55</v>
      </c>
      <c r="D736" s="38">
        <v>16959.3</v>
      </c>
      <c r="E736" s="73"/>
      <c r="F736" s="44"/>
      <c r="G736" s="129" t="s">
        <v>1250</v>
      </c>
      <c r="H736" s="83"/>
    </row>
    <row r="737" spans="1:54" ht="28.5" customHeight="1">
      <c r="A737" s="42">
        <v>7132455003</v>
      </c>
      <c r="B737" s="130" t="s">
        <v>1251</v>
      </c>
      <c r="C737" s="37" t="s">
        <v>55</v>
      </c>
      <c r="D737" s="38">
        <v>160.66999999999999</v>
      </c>
      <c r="E737" s="55" t="s">
        <v>1252</v>
      </c>
      <c r="F737" s="44"/>
      <c r="G737" s="56"/>
      <c r="H737" s="83"/>
    </row>
    <row r="738" spans="1:54" ht="27.75" customHeight="1">
      <c r="A738" s="42">
        <v>7132455004</v>
      </c>
      <c r="B738" s="130" t="s">
        <v>1253</v>
      </c>
      <c r="C738" s="37" t="s">
        <v>55</v>
      </c>
      <c r="D738" s="38">
        <v>126.24</v>
      </c>
      <c r="E738" s="55" t="s">
        <v>1254</v>
      </c>
      <c r="F738" s="44"/>
      <c r="G738" s="56"/>
      <c r="H738" s="83"/>
    </row>
    <row r="739" spans="1:54" ht="24" customHeight="1">
      <c r="A739" s="42">
        <v>7131920004</v>
      </c>
      <c r="B739" s="131" t="s">
        <v>1255</v>
      </c>
      <c r="C739" s="37" t="s">
        <v>55</v>
      </c>
      <c r="D739" s="38">
        <v>13.64</v>
      </c>
      <c r="E739" s="55" t="s">
        <v>1255</v>
      </c>
      <c r="F739" s="44"/>
      <c r="G739" s="56"/>
      <c r="H739" s="83"/>
    </row>
    <row r="740" spans="1:54" ht="24" customHeight="1">
      <c r="A740" s="42">
        <v>7131920005</v>
      </c>
      <c r="B740" s="131" t="s">
        <v>1256</v>
      </c>
      <c r="C740" s="37" t="s">
        <v>55</v>
      </c>
      <c r="D740" s="38">
        <v>34.11</v>
      </c>
      <c r="E740" s="132" t="s">
        <v>1256</v>
      </c>
      <c r="F740" s="44"/>
      <c r="G740" s="56"/>
      <c r="H740" s="83"/>
    </row>
    <row r="741" spans="1:54" ht="24" customHeight="1">
      <c r="A741" s="42">
        <v>7131920006</v>
      </c>
      <c r="B741" s="131" t="s">
        <v>1257</v>
      </c>
      <c r="C741" s="37" t="s">
        <v>55</v>
      </c>
      <c r="D741" s="38">
        <v>20.47</v>
      </c>
      <c r="E741" s="132" t="s">
        <v>1257</v>
      </c>
      <c r="F741" s="44"/>
      <c r="G741" s="56"/>
      <c r="H741" s="83"/>
    </row>
    <row r="742" spans="1:54" ht="28.5" customHeight="1">
      <c r="A742" s="42">
        <v>7131390482</v>
      </c>
      <c r="B742" s="133" t="s">
        <v>1258</v>
      </c>
      <c r="C742" s="37" t="s">
        <v>55</v>
      </c>
      <c r="D742" s="38">
        <v>57.38</v>
      </c>
      <c r="E742" s="134" t="s">
        <v>1259</v>
      </c>
      <c r="F742" s="44"/>
      <c r="G742" s="56"/>
      <c r="H742" s="83"/>
    </row>
    <row r="743" spans="1:54" ht="47.25" customHeight="1">
      <c r="A743" s="42">
        <v>7130310081</v>
      </c>
      <c r="B743" s="133" t="s">
        <v>1260</v>
      </c>
      <c r="C743" s="44" t="s">
        <v>20</v>
      </c>
      <c r="D743" s="38">
        <v>9.6</v>
      </c>
      <c r="E743" s="134" t="s">
        <v>1261</v>
      </c>
      <c r="F743" s="44"/>
      <c r="G743" s="56"/>
      <c r="H743" s="83"/>
      <c r="K743" s="135"/>
    </row>
    <row r="744" spans="1:54" ht="29.25" customHeight="1">
      <c r="A744" s="42">
        <v>7132461006</v>
      </c>
      <c r="B744" s="133" t="s">
        <v>1262</v>
      </c>
      <c r="C744" s="44" t="s">
        <v>1263</v>
      </c>
      <c r="D744" s="38">
        <v>6.38</v>
      </c>
      <c r="E744" s="134" t="s">
        <v>1264</v>
      </c>
      <c r="F744" s="44"/>
      <c r="G744" s="56"/>
      <c r="H744" s="83"/>
      <c r="K744" s="135"/>
    </row>
    <row r="745" spans="1:54" ht="24" customHeight="1">
      <c r="A745" s="42">
        <v>7132498054</v>
      </c>
      <c r="B745" s="136" t="s">
        <v>1265</v>
      </c>
      <c r="C745" s="44" t="s">
        <v>55</v>
      </c>
      <c r="D745" s="38">
        <v>6.3</v>
      </c>
      <c r="E745" s="137" t="s">
        <v>1265</v>
      </c>
      <c r="F745" s="44"/>
      <c r="G745" s="56"/>
      <c r="H745" s="83"/>
      <c r="K745" s="135"/>
    </row>
    <row r="746" spans="1:54" ht="24" customHeight="1">
      <c r="A746" s="138">
        <v>7131397216</v>
      </c>
      <c r="B746" s="139" t="s">
        <v>1266</v>
      </c>
      <c r="C746" s="44" t="s">
        <v>25</v>
      </c>
      <c r="D746" s="38">
        <v>241.71</v>
      </c>
      <c r="E746" s="44"/>
      <c r="F746" s="44"/>
      <c r="G746" s="39"/>
      <c r="H746" s="83"/>
      <c r="K746" s="135"/>
    </row>
    <row r="747" spans="1:54" ht="26.25" customHeight="1">
      <c r="A747" s="138">
        <v>7132010551</v>
      </c>
      <c r="B747" s="140" t="s">
        <v>1267</v>
      </c>
      <c r="C747" s="44" t="s">
        <v>55</v>
      </c>
      <c r="D747" s="38">
        <v>9846.82</v>
      </c>
      <c r="E747" s="44"/>
      <c r="F747" s="44"/>
      <c r="G747" s="39"/>
      <c r="H747" s="83"/>
      <c r="K747" s="135"/>
    </row>
    <row r="748" spans="1:54" ht="33" customHeight="1">
      <c r="A748" s="138">
        <v>7132010552</v>
      </c>
      <c r="B748" s="139" t="s">
        <v>1268</v>
      </c>
      <c r="C748" s="44" t="s">
        <v>39</v>
      </c>
      <c r="D748" s="38">
        <v>12320.24</v>
      </c>
      <c r="E748" s="44"/>
      <c r="F748" s="44"/>
      <c r="G748" s="39"/>
      <c r="H748" s="83"/>
      <c r="K748" s="135"/>
    </row>
    <row r="749" spans="1:54" ht="24" customHeight="1">
      <c r="A749" s="141">
        <v>7132478005</v>
      </c>
      <c r="B749" s="139" t="s">
        <v>1269</v>
      </c>
      <c r="C749" s="142" t="s">
        <v>55</v>
      </c>
      <c r="D749" s="38">
        <v>854.11</v>
      </c>
      <c r="E749" s="143" t="s">
        <v>1269</v>
      </c>
      <c r="F749" s="44"/>
      <c r="G749" s="39"/>
      <c r="H749" s="83"/>
      <c r="K749" s="135"/>
    </row>
    <row r="750" spans="1:54" ht="27" customHeight="1">
      <c r="A750" s="42">
        <v>7132089020</v>
      </c>
      <c r="B750" s="139" t="s">
        <v>1270</v>
      </c>
      <c r="C750" s="142" t="s">
        <v>55</v>
      </c>
      <c r="D750" s="38">
        <v>793.26</v>
      </c>
      <c r="E750" s="144" t="s">
        <v>1271</v>
      </c>
      <c r="F750" s="44"/>
      <c r="G750" s="39"/>
      <c r="H750" s="83"/>
      <c r="K750" s="135"/>
    </row>
    <row r="751" spans="1:54" ht="24" customHeight="1">
      <c r="A751" s="42">
        <v>7132200004</v>
      </c>
      <c r="B751" s="73" t="s">
        <v>1272</v>
      </c>
      <c r="C751" s="72" t="s">
        <v>32</v>
      </c>
      <c r="D751" s="38">
        <v>134.03</v>
      </c>
      <c r="E751" s="39"/>
      <c r="F751" s="44" t="s">
        <v>1273</v>
      </c>
      <c r="G751" s="39"/>
      <c r="H751" s="83"/>
      <c r="K751" s="135"/>
    </row>
    <row r="752" spans="1:54" s="25" customFormat="1" ht="30.75" customHeight="1">
      <c r="A752" s="42">
        <v>7131310032</v>
      </c>
      <c r="B752" s="43" t="s">
        <v>1309</v>
      </c>
      <c r="C752" s="142" t="s">
        <v>55</v>
      </c>
      <c r="D752" s="38">
        <v>298532.92</v>
      </c>
      <c r="E752" s="44"/>
      <c r="F752" s="129"/>
      <c r="G752" s="129"/>
      <c r="H752" s="83"/>
      <c r="I752" s="31"/>
      <c r="J752" s="31"/>
      <c r="K752" s="135"/>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c r="AX752" s="31"/>
      <c r="AY752" s="31"/>
      <c r="AZ752" s="31"/>
      <c r="BA752" s="31"/>
      <c r="BB752" s="31"/>
    </row>
    <row r="753" spans="1:54" s="25" customFormat="1" ht="24" customHeight="1">
      <c r="A753" s="42">
        <v>7131310048</v>
      </c>
      <c r="B753" s="43" t="s">
        <v>1758</v>
      </c>
      <c r="C753" s="142" t="s">
        <v>55</v>
      </c>
      <c r="D753" s="38">
        <v>283023</v>
      </c>
      <c r="E753" s="44"/>
      <c r="F753" s="129"/>
      <c r="G753" s="129"/>
      <c r="H753" s="83"/>
      <c r="I753" s="31"/>
      <c r="J753" s="31"/>
      <c r="K753" s="135"/>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c r="AX753" s="31"/>
      <c r="AY753" s="31"/>
      <c r="AZ753" s="31"/>
      <c r="BA753" s="31"/>
      <c r="BB753" s="31"/>
    </row>
    <row r="754" spans="1:54" s="25" customFormat="1" ht="24" customHeight="1">
      <c r="A754" s="42">
        <v>7131310049</v>
      </c>
      <c r="B754" s="67" t="s">
        <v>1759</v>
      </c>
      <c r="C754" s="142" t="s">
        <v>55</v>
      </c>
      <c r="D754" s="38">
        <v>283023</v>
      </c>
      <c r="E754" s="44"/>
      <c r="F754" s="129"/>
      <c r="G754" s="129"/>
      <c r="H754" s="83"/>
      <c r="I754" s="31"/>
      <c r="J754" s="31"/>
      <c r="K754" s="135"/>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c r="AX754" s="31"/>
      <c r="AY754" s="31"/>
      <c r="AZ754" s="31"/>
      <c r="BA754" s="31"/>
      <c r="BB754" s="31"/>
    </row>
    <row r="755" spans="1:54" s="25" customFormat="1" ht="24" customHeight="1">
      <c r="A755" s="42"/>
      <c r="B755" s="67" t="s">
        <v>1403</v>
      </c>
      <c r="C755" s="142" t="s">
        <v>411</v>
      </c>
      <c r="D755" s="38">
        <v>25515.61</v>
      </c>
      <c r="E755" s="44"/>
      <c r="F755" s="129"/>
      <c r="G755" s="129"/>
      <c r="H755" s="83"/>
      <c r="I755" s="31"/>
      <c r="J755" s="31"/>
      <c r="K755" s="135"/>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c r="AX755" s="31"/>
      <c r="AY755" s="31"/>
      <c r="AZ755" s="31"/>
      <c r="BA755" s="31"/>
      <c r="BB755" s="31"/>
    </row>
    <row r="756" spans="1:54" ht="33.75" customHeight="1">
      <c r="A756" s="145">
        <v>7132401667</v>
      </c>
      <c r="B756" s="146" t="s">
        <v>1763</v>
      </c>
      <c r="C756" s="147" t="s">
        <v>55</v>
      </c>
      <c r="D756" s="38">
        <v>14726.4</v>
      </c>
      <c r="E756" s="149" t="s">
        <v>1764</v>
      </c>
      <c r="F756" s="129"/>
      <c r="G756" s="129"/>
      <c r="H756" s="83"/>
      <c r="K756" s="135"/>
    </row>
    <row r="757" spans="1:54" ht="34.5" customHeight="1">
      <c r="A757" s="42">
        <v>7132401205</v>
      </c>
      <c r="B757" s="146" t="s">
        <v>1787</v>
      </c>
      <c r="C757" s="147" t="s">
        <v>55</v>
      </c>
      <c r="D757" s="38">
        <v>7552</v>
      </c>
      <c r="E757" s="149"/>
      <c r="F757" s="129"/>
      <c r="G757" s="1845"/>
      <c r="H757" s="83"/>
      <c r="K757" s="135"/>
    </row>
    <row r="758" spans="1:54" ht="33" customHeight="1">
      <c r="A758" s="145">
        <v>7132409830</v>
      </c>
      <c r="B758" s="146" t="s">
        <v>1765</v>
      </c>
      <c r="C758" s="147" t="s">
        <v>55</v>
      </c>
      <c r="D758" s="38">
        <v>4705.84</v>
      </c>
      <c r="E758" s="149" t="s">
        <v>2715</v>
      </c>
      <c r="F758" s="129"/>
      <c r="G758" s="56"/>
      <c r="H758" s="83"/>
      <c r="K758" s="135"/>
    </row>
    <row r="759" spans="1:54" ht="24" customHeight="1">
      <c r="A759" s="145"/>
      <c r="B759" s="146" t="s">
        <v>1788</v>
      </c>
      <c r="C759" s="147"/>
      <c r="D759" s="38"/>
      <c r="E759" s="148"/>
      <c r="F759" s="129"/>
      <c r="G759" s="39"/>
      <c r="H759" s="83"/>
      <c r="K759" s="135"/>
    </row>
    <row r="760" spans="1:54" ht="30.75" customHeight="1">
      <c r="A760" s="145">
        <v>7132476013</v>
      </c>
      <c r="B760" s="146" t="s">
        <v>1789</v>
      </c>
      <c r="C760" s="147" t="s">
        <v>55</v>
      </c>
      <c r="D760" s="38">
        <v>12036</v>
      </c>
      <c r="E760" s="149" t="s">
        <v>2715</v>
      </c>
      <c r="F760" s="129"/>
      <c r="G760" s="1846"/>
      <c r="H760" s="83"/>
    </row>
    <row r="761" spans="1:54" ht="24" customHeight="1">
      <c r="A761" s="145">
        <v>7132476792</v>
      </c>
      <c r="B761" s="146" t="s">
        <v>1790</v>
      </c>
      <c r="C761" s="147" t="s">
        <v>55</v>
      </c>
      <c r="D761" s="38">
        <v>16732.400000000001</v>
      </c>
      <c r="E761" s="149" t="s">
        <v>1764</v>
      </c>
      <c r="F761" s="129"/>
      <c r="G761" s="39"/>
      <c r="H761" s="83"/>
    </row>
    <row r="762" spans="1:54" ht="27" customHeight="1">
      <c r="A762" s="145">
        <v>7132476797</v>
      </c>
      <c r="B762" s="146" t="s">
        <v>1791</v>
      </c>
      <c r="C762" s="147" t="s">
        <v>55</v>
      </c>
      <c r="D762" s="38">
        <v>10148</v>
      </c>
      <c r="E762" s="149" t="s">
        <v>2715</v>
      </c>
      <c r="F762" s="129"/>
      <c r="G762" s="39"/>
      <c r="H762" s="83"/>
    </row>
    <row r="763" spans="1:54" ht="27.75" customHeight="1">
      <c r="A763" s="145">
        <v>7132476795</v>
      </c>
      <c r="B763" s="146" t="s">
        <v>1792</v>
      </c>
      <c r="C763" s="147" t="s">
        <v>55</v>
      </c>
      <c r="D763" s="38">
        <v>26196</v>
      </c>
      <c r="E763" s="149" t="s">
        <v>2715</v>
      </c>
      <c r="F763" s="129"/>
      <c r="G763" s="39"/>
      <c r="H763" s="83"/>
    </row>
    <row r="764" spans="1:54" ht="24" customHeight="1">
      <c r="A764" s="145">
        <v>7132409025</v>
      </c>
      <c r="B764" s="146" t="s">
        <v>1766</v>
      </c>
      <c r="C764" s="147" t="s">
        <v>55</v>
      </c>
      <c r="D764" s="38">
        <v>9961.56</v>
      </c>
      <c r="E764" s="149" t="s">
        <v>2715</v>
      </c>
      <c r="F764" s="129"/>
      <c r="G764" s="39"/>
      <c r="H764" s="83"/>
    </row>
    <row r="765" spans="1:54" ht="24" customHeight="1">
      <c r="A765" s="145">
        <v>7132409061</v>
      </c>
      <c r="B765" s="146" t="s">
        <v>1767</v>
      </c>
      <c r="C765" s="147" t="s">
        <v>55</v>
      </c>
      <c r="D765" s="38">
        <v>6340.14</v>
      </c>
      <c r="E765" s="149"/>
      <c r="F765" s="129"/>
      <c r="G765" s="39"/>
      <c r="H765" s="83"/>
    </row>
    <row r="766" spans="1:54" ht="24" customHeight="1">
      <c r="A766" s="145">
        <v>7132401672</v>
      </c>
      <c r="B766" s="146" t="s">
        <v>1768</v>
      </c>
      <c r="C766" s="147" t="s">
        <v>55</v>
      </c>
      <c r="D766" s="38">
        <v>7552</v>
      </c>
      <c r="E766" s="149" t="s">
        <v>2715</v>
      </c>
      <c r="F766" s="129"/>
      <c r="G766" s="39"/>
      <c r="H766" s="83"/>
    </row>
    <row r="767" spans="1:54" ht="30" customHeight="1">
      <c r="A767" s="145">
        <v>7132476014</v>
      </c>
      <c r="B767" s="146" t="s">
        <v>1793</v>
      </c>
      <c r="C767" s="147" t="s">
        <v>55</v>
      </c>
      <c r="D767" s="38">
        <v>9676</v>
      </c>
      <c r="E767" s="149"/>
      <c r="F767" s="129"/>
      <c r="G767" s="1845"/>
      <c r="H767" s="83"/>
    </row>
    <row r="768" spans="1:54" ht="24" customHeight="1">
      <c r="A768" s="145">
        <v>7132409815</v>
      </c>
      <c r="B768" s="146" t="s">
        <v>1769</v>
      </c>
      <c r="C768" s="147" t="s">
        <v>55</v>
      </c>
      <c r="D768" s="38">
        <v>2596</v>
      </c>
      <c r="E768" s="149" t="s">
        <v>2715</v>
      </c>
      <c r="F768" s="129"/>
      <c r="G768" s="39"/>
      <c r="H768" s="83"/>
    </row>
    <row r="769" spans="1:8" ht="24" customHeight="1">
      <c r="A769" s="145">
        <v>7132409819</v>
      </c>
      <c r="B769" s="146" t="s">
        <v>1770</v>
      </c>
      <c r="C769" s="147" t="s">
        <v>55</v>
      </c>
      <c r="D769" s="38">
        <v>2596</v>
      </c>
      <c r="E769" s="149" t="s">
        <v>2715</v>
      </c>
      <c r="F769" s="129"/>
      <c r="G769" s="39"/>
      <c r="H769" s="83"/>
    </row>
    <row r="770" spans="1:8" ht="24" customHeight="1">
      <c r="A770" s="145"/>
      <c r="B770" s="146" t="s">
        <v>1794</v>
      </c>
      <c r="C770" s="147"/>
      <c r="D770" s="38"/>
      <c r="E770" s="148"/>
      <c r="F770" s="129"/>
      <c r="G770" s="39"/>
      <c r="H770" s="83"/>
    </row>
    <row r="771" spans="1:8" ht="24" customHeight="1">
      <c r="A771" s="145">
        <v>7132401669</v>
      </c>
      <c r="B771" s="146" t="s">
        <v>1771</v>
      </c>
      <c r="C771" s="147" t="s">
        <v>55</v>
      </c>
      <c r="D771" s="38">
        <v>7080</v>
      </c>
      <c r="E771" s="149"/>
      <c r="F771" s="129"/>
      <c r="G771" s="39"/>
      <c r="H771" s="83"/>
    </row>
    <row r="772" spans="1:8" ht="30.75" customHeight="1">
      <c r="A772" s="145">
        <v>7132476016</v>
      </c>
      <c r="B772" s="146" t="s">
        <v>1795</v>
      </c>
      <c r="C772" s="147" t="s">
        <v>55</v>
      </c>
      <c r="D772" s="38">
        <v>4484</v>
      </c>
      <c r="E772" s="149" t="s">
        <v>1764</v>
      </c>
      <c r="F772" s="129"/>
      <c r="G772" s="1845"/>
      <c r="H772" s="83"/>
    </row>
    <row r="773" spans="1:8" ht="24" customHeight="1">
      <c r="A773" s="145">
        <v>7132476799</v>
      </c>
      <c r="B773" s="146" t="s">
        <v>1772</v>
      </c>
      <c r="C773" s="147" t="s">
        <v>55</v>
      </c>
      <c r="D773" s="38">
        <v>5900</v>
      </c>
      <c r="E773" s="149"/>
      <c r="F773" s="129"/>
      <c r="G773" s="39"/>
      <c r="H773" s="83"/>
    </row>
    <row r="774" spans="1:8" ht="30" customHeight="1">
      <c r="A774" s="145">
        <v>7132499008</v>
      </c>
      <c r="B774" s="150" t="s">
        <v>1773</v>
      </c>
      <c r="C774" s="147" t="s">
        <v>39</v>
      </c>
      <c r="D774" s="38">
        <v>61950</v>
      </c>
      <c r="E774" s="149" t="s">
        <v>1764</v>
      </c>
      <c r="F774" s="129"/>
      <c r="G774" s="39"/>
      <c r="H774" s="83"/>
    </row>
    <row r="775" spans="1:8" ht="42.75" customHeight="1">
      <c r="A775" s="145">
        <v>7132499023</v>
      </c>
      <c r="B775" s="146" t="s">
        <v>1796</v>
      </c>
      <c r="C775" s="147" t="s">
        <v>55</v>
      </c>
      <c r="D775" s="38">
        <v>68440</v>
      </c>
      <c r="E775" s="149"/>
      <c r="F775" s="129"/>
      <c r="G775" s="1845"/>
      <c r="H775" s="83"/>
    </row>
    <row r="776" spans="1:8" ht="24" customHeight="1">
      <c r="A776" s="145"/>
      <c r="B776" s="146" t="s">
        <v>1797</v>
      </c>
      <c r="C776" s="147"/>
      <c r="D776" s="38"/>
      <c r="E776" s="148"/>
      <c r="F776" s="129"/>
      <c r="G776" s="39"/>
      <c r="H776" s="83"/>
    </row>
    <row r="777" spans="1:8" ht="24" customHeight="1">
      <c r="A777" s="145">
        <v>7132499029</v>
      </c>
      <c r="B777" s="146" t="s">
        <v>1774</v>
      </c>
      <c r="C777" s="147" t="s">
        <v>55</v>
      </c>
      <c r="D777" s="38">
        <v>18700.002799999998</v>
      </c>
      <c r="E777" s="149" t="s">
        <v>1764</v>
      </c>
      <c r="F777" s="129"/>
      <c r="G777" s="39"/>
      <c r="H777" s="83"/>
    </row>
    <row r="778" spans="1:8" ht="24" customHeight="1">
      <c r="A778" s="145">
        <v>7132499044</v>
      </c>
      <c r="B778" s="146" t="s">
        <v>1775</v>
      </c>
      <c r="C778" s="147" t="s">
        <v>55</v>
      </c>
      <c r="D778" s="38">
        <v>38700.011600000005</v>
      </c>
      <c r="E778" s="149" t="s">
        <v>1764</v>
      </c>
      <c r="F778" s="129"/>
      <c r="G778" s="39"/>
      <c r="H778" s="83"/>
    </row>
    <row r="779" spans="1:8" ht="24" customHeight="1">
      <c r="A779" s="80">
        <v>7132420412</v>
      </c>
      <c r="B779" s="146" t="s">
        <v>1776</v>
      </c>
      <c r="C779" s="147" t="s">
        <v>55</v>
      </c>
      <c r="D779" s="38">
        <v>9971</v>
      </c>
      <c r="E779" s="149" t="s">
        <v>1764</v>
      </c>
      <c r="F779" s="129"/>
      <c r="G779" s="39"/>
      <c r="H779" s="83"/>
    </row>
    <row r="780" spans="1:8" ht="24" customHeight="1">
      <c r="A780" s="80">
        <v>7132488810</v>
      </c>
      <c r="B780" s="146" t="s">
        <v>1777</v>
      </c>
      <c r="C780" s="147" t="s">
        <v>55</v>
      </c>
      <c r="D780" s="38">
        <v>51330</v>
      </c>
      <c r="E780" s="149" t="s">
        <v>1764</v>
      </c>
      <c r="F780" s="129"/>
      <c r="G780" s="39"/>
      <c r="H780" s="83"/>
    </row>
    <row r="781" spans="1:8" ht="24" customHeight="1">
      <c r="A781" s="145">
        <v>7132531017</v>
      </c>
      <c r="B781" s="146" t="s">
        <v>1778</v>
      </c>
      <c r="C781" s="147" t="s">
        <v>55</v>
      </c>
      <c r="D781" s="38">
        <v>8848.82</v>
      </c>
      <c r="E781" s="149" t="s">
        <v>1764</v>
      </c>
      <c r="F781" s="129"/>
      <c r="G781" s="39"/>
      <c r="H781" s="83"/>
    </row>
    <row r="782" spans="1:8" ht="24" customHeight="1">
      <c r="A782" s="145">
        <v>7132486006</v>
      </c>
      <c r="B782" s="146" t="s">
        <v>1779</v>
      </c>
      <c r="C782" s="147" t="s">
        <v>55</v>
      </c>
      <c r="D782" s="38">
        <v>10797</v>
      </c>
      <c r="E782" s="149" t="s">
        <v>1764</v>
      </c>
      <c r="F782" s="129"/>
      <c r="G782" s="39"/>
      <c r="H782" s="83"/>
    </row>
    <row r="783" spans="1:8" ht="24" customHeight="1">
      <c r="A783" s="80">
        <v>7132486195</v>
      </c>
      <c r="B783" s="146" t="s">
        <v>1780</v>
      </c>
      <c r="C783" s="147" t="s">
        <v>55</v>
      </c>
      <c r="D783" s="38">
        <v>39058</v>
      </c>
      <c r="E783" s="149" t="s">
        <v>1764</v>
      </c>
      <c r="F783" s="129"/>
      <c r="G783" s="39"/>
      <c r="H783" s="83"/>
    </row>
    <row r="784" spans="1:8" ht="24" customHeight="1">
      <c r="A784" s="145">
        <v>7132401202</v>
      </c>
      <c r="B784" s="146" t="s">
        <v>1781</v>
      </c>
      <c r="C784" s="147" t="s">
        <v>55</v>
      </c>
      <c r="D784" s="38">
        <v>6490</v>
      </c>
      <c r="E784" s="149" t="s">
        <v>1764</v>
      </c>
      <c r="F784" s="129"/>
      <c r="G784" s="39"/>
      <c r="H784" s="83"/>
    </row>
    <row r="785" spans="1:8" ht="24" customHeight="1">
      <c r="A785" s="145">
        <v>7132420160</v>
      </c>
      <c r="B785" s="146" t="s">
        <v>1782</v>
      </c>
      <c r="C785" s="147" t="s">
        <v>55</v>
      </c>
      <c r="D785" s="38">
        <v>2080.0095999999999</v>
      </c>
      <c r="E785" s="149" t="s">
        <v>1764</v>
      </c>
      <c r="F785" s="129"/>
      <c r="G785" s="39"/>
      <c r="H785" s="83"/>
    </row>
    <row r="786" spans="1:8" ht="24" customHeight="1">
      <c r="A786" s="80">
        <v>7132486151</v>
      </c>
      <c r="B786" s="151" t="s">
        <v>1783</v>
      </c>
      <c r="C786" s="147" t="s">
        <v>55</v>
      </c>
      <c r="D786" s="38">
        <v>11800</v>
      </c>
      <c r="E786" s="149" t="s">
        <v>1764</v>
      </c>
      <c r="F786" s="129"/>
      <c r="G786" s="39"/>
      <c r="H786" s="83"/>
    </row>
    <row r="787" spans="1:8" ht="27.75" customHeight="1">
      <c r="A787" s="80">
        <v>7131880133</v>
      </c>
      <c r="B787" s="146" t="s">
        <v>1784</v>
      </c>
      <c r="C787" s="147" t="s">
        <v>55</v>
      </c>
      <c r="D787" s="38">
        <v>50940.006399999998</v>
      </c>
      <c r="E787" s="149" t="s">
        <v>2716</v>
      </c>
      <c r="F787" s="129"/>
      <c r="G787" s="39"/>
      <c r="H787" s="83"/>
    </row>
    <row r="788" spans="1:8" ht="26.25" customHeight="1">
      <c r="A788" s="80">
        <v>7131880134</v>
      </c>
      <c r="B788" s="146" t="s">
        <v>1785</v>
      </c>
      <c r="C788" s="147" t="s">
        <v>55</v>
      </c>
      <c r="D788" s="38">
        <v>37620.006399999998</v>
      </c>
      <c r="E788" s="149" t="s">
        <v>2716</v>
      </c>
      <c r="F788" s="129"/>
      <c r="G788" s="39"/>
      <c r="H788" s="83"/>
    </row>
    <row r="789" spans="1:8" ht="24" customHeight="1">
      <c r="A789" s="145">
        <v>7132486004</v>
      </c>
      <c r="B789" s="152" t="s">
        <v>1786</v>
      </c>
      <c r="C789" s="147" t="s">
        <v>55</v>
      </c>
      <c r="D789" s="38">
        <v>2006</v>
      </c>
      <c r="E789" s="149" t="s">
        <v>1764</v>
      </c>
      <c r="F789" s="129"/>
      <c r="G789" s="39"/>
      <c r="H789" s="83"/>
    </row>
    <row r="790" spans="1:8" ht="24" customHeight="1">
      <c r="A790" s="153"/>
      <c r="B790" s="154" t="s">
        <v>1798</v>
      </c>
      <c r="C790" s="155"/>
      <c r="D790" s="38"/>
      <c r="E790" s="39"/>
      <c r="F790" s="44"/>
      <c r="G790" s="39"/>
      <c r="H790" s="83"/>
    </row>
    <row r="791" spans="1:8" ht="24" customHeight="1">
      <c r="A791" s="157">
        <v>7130572150</v>
      </c>
      <c r="B791" s="158" t="s">
        <v>1799</v>
      </c>
      <c r="C791" s="155" t="s">
        <v>28</v>
      </c>
      <c r="D791" s="38">
        <v>40.1</v>
      </c>
      <c r="E791" s="39"/>
      <c r="F791" s="129" t="s">
        <v>1250</v>
      </c>
      <c r="G791" s="39"/>
      <c r="H791" s="83"/>
    </row>
    <row r="792" spans="1:8" ht="24" customHeight="1">
      <c r="A792" s="157"/>
      <c r="B792" s="158" t="s">
        <v>1800</v>
      </c>
      <c r="C792" s="159"/>
      <c r="D792" s="38"/>
      <c r="E792" s="39"/>
      <c r="F792" s="129"/>
      <c r="G792" s="39"/>
      <c r="H792" s="83"/>
    </row>
    <row r="793" spans="1:8" ht="24" customHeight="1">
      <c r="A793" s="157">
        <v>7130570050</v>
      </c>
      <c r="B793" s="158" t="s">
        <v>1801</v>
      </c>
      <c r="C793" s="159" t="s">
        <v>25</v>
      </c>
      <c r="D793" s="38">
        <v>102</v>
      </c>
      <c r="E793" s="39"/>
      <c r="F793" s="129" t="s">
        <v>1250</v>
      </c>
      <c r="G793" s="39"/>
      <c r="H793" s="83"/>
    </row>
    <row r="794" spans="1:8" ht="24" customHeight="1">
      <c r="A794" s="157">
        <v>7130570160</v>
      </c>
      <c r="B794" s="158" t="s">
        <v>1802</v>
      </c>
      <c r="C794" s="159" t="s">
        <v>25</v>
      </c>
      <c r="D794" s="38">
        <v>100</v>
      </c>
      <c r="E794" s="39"/>
      <c r="F794" s="129" t="s">
        <v>1250</v>
      </c>
      <c r="G794" s="39"/>
      <c r="H794" s="83"/>
    </row>
    <row r="795" spans="1:8" ht="24" customHeight="1">
      <c r="A795" s="157">
        <v>7130570925</v>
      </c>
      <c r="B795" s="158" t="s">
        <v>1803</v>
      </c>
      <c r="C795" s="159" t="s">
        <v>25</v>
      </c>
      <c r="D795" s="38">
        <v>83</v>
      </c>
      <c r="E795" s="39"/>
      <c r="F795" s="129" t="s">
        <v>1250</v>
      </c>
      <c r="G795" s="39"/>
      <c r="H795" s="83"/>
    </row>
    <row r="796" spans="1:8" ht="24" customHeight="1">
      <c r="A796" s="157">
        <v>7130570055</v>
      </c>
      <c r="B796" s="158" t="s">
        <v>1804</v>
      </c>
      <c r="C796" s="159" t="s">
        <v>25</v>
      </c>
      <c r="D796" s="38">
        <v>88</v>
      </c>
      <c r="E796" s="39"/>
      <c r="F796" s="129" t="s">
        <v>1250</v>
      </c>
      <c r="G796" s="39"/>
      <c r="H796" s="83"/>
    </row>
    <row r="797" spans="1:8" ht="28.5" customHeight="1">
      <c r="A797" s="157">
        <v>7130570055</v>
      </c>
      <c r="B797" s="158" t="s">
        <v>1805</v>
      </c>
      <c r="C797" s="159" t="s">
        <v>25</v>
      </c>
      <c r="D797" s="38">
        <v>94</v>
      </c>
      <c r="E797" s="39"/>
      <c r="F797" s="129" t="s">
        <v>1250</v>
      </c>
      <c r="G797" s="39"/>
      <c r="H797" s="83"/>
    </row>
    <row r="798" spans="1:8" ht="24" customHeight="1">
      <c r="A798" s="157">
        <v>7130570185</v>
      </c>
      <c r="B798" s="158" t="s">
        <v>1806</v>
      </c>
      <c r="C798" s="159" t="s">
        <v>25</v>
      </c>
      <c r="D798" s="38">
        <v>103.13</v>
      </c>
      <c r="E798" s="39"/>
      <c r="F798" s="129" t="s">
        <v>1250</v>
      </c>
      <c r="G798" s="39"/>
      <c r="H798" s="83"/>
    </row>
    <row r="799" spans="1:8" ht="24" customHeight="1">
      <c r="A799" s="157"/>
      <c r="B799" s="158" t="s">
        <v>1807</v>
      </c>
      <c r="C799" s="159"/>
      <c r="D799" s="38"/>
      <c r="E799" s="39"/>
      <c r="F799" s="129"/>
      <c r="G799" s="39"/>
      <c r="H799" s="83"/>
    </row>
    <row r="800" spans="1:8" ht="24" customHeight="1">
      <c r="A800" s="157">
        <v>7130570167</v>
      </c>
      <c r="B800" s="158" t="s">
        <v>1808</v>
      </c>
      <c r="C800" s="159" t="s">
        <v>25</v>
      </c>
      <c r="D800" s="38">
        <v>794</v>
      </c>
      <c r="E800" s="39"/>
      <c r="F800" s="129" t="s">
        <v>1250</v>
      </c>
      <c r="G800" s="39"/>
      <c r="H800" s="83"/>
    </row>
    <row r="801" spans="1:8" ht="27" customHeight="1">
      <c r="A801" s="157">
        <v>7130570167</v>
      </c>
      <c r="B801" s="158" t="s">
        <v>1809</v>
      </c>
      <c r="C801" s="159" t="s">
        <v>25</v>
      </c>
      <c r="D801" s="38">
        <v>794</v>
      </c>
      <c r="E801" s="39"/>
      <c r="F801" s="129" t="s">
        <v>1250</v>
      </c>
      <c r="G801" s="39"/>
      <c r="H801" s="83"/>
    </row>
    <row r="802" spans="1:8" ht="24" customHeight="1">
      <c r="A802" s="156"/>
      <c r="B802" s="160" t="s">
        <v>1810</v>
      </c>
      <c r="C802" s="159"/>
      <c r="D802" s="38"/>
      <c r="E802" s="39"/>
      <c r="F802" s="129"/>
      <c r="G802" s="39"/>
      <c r="H802" s="83"/>
    </row>
    <row r="803" spans="1:8" ht="24" customHeight="1">
      <c r="A803" s="157">
        <v>7130570145</v>
      </c>
      <c r="B803" s="160" t="s">
        <v>1811</v>
      </c>
      <c r="C803" s="159" t="s">
        <v>25</v>
      </c>
      <c r="D803" s="38">
        <v>39.11</v>
      </c>
      <c r="E803" s="39"/>
      <c r="F803" s="129" t="s">
        <v>1250</v>
      </c>
      <c r="G803" s="39"/>
      <c r="H803" s="83"/>
    </row>
    <row r="804" spans="1:8" ht="24" customHeight="1">
      <c r="A804" s="157">
        <v>7130570200</v>
      </c>
      <c r="B804" s="158" t="s">
        <v>1812</v>
      </c>
      <c r="C804" s="159" t="s">
        <v>25</v>
      </c>
      <c r="D804" s="38">
        <v>42.73</v>
      </c>
      <c r="E804" s="39"/>
      <c r="F804" s="129" t="s">
        <v>1250</v>
      </c>
      <c r="G804" s="39"/>
      <c r="H804" s="83"/>
    </row>
    <row r="805" spans="1:8" ht="24" customHeight="1">
      <c r="A805" s="157">
        <v>7130570910</v>
      </c>
      <c r="B805" s="158" t="s">
        <v>1813</v>
      </c>
      <c r="C805" s="159" t="s">
        <v>25</v>
      </c>
      <c r="D805" s="38">
        <v>57.51</v>
      </c>
      <c r="E805" s="39"/>
      <c r="F805" s="129" t="s">
        <v>1250</v>
      </c>
      <c r="G805" s="39"/>
      <c r="H805" s="83"/>
    </row>
    <row r="806" spans="1:8" ht="24" customHeight="1">
      <c r="A806" s="157">
        <v>7130560870</v>
      </c>
      <c r="B806" s="158" t="s">
        <v>1814</v>
      </c>
      <c r="C806" s="159" t="s">
        <v>25</v>
      </c>
      <c r="D806" s="38">
        <v>38.79</v>
      </c>
      <c r="E806" s="39"/>
      <c r="F806" s="129" t="s">
        <v>1250</v>
      </c>
      <c r="G806" s="39"/>
      <c r="H806" s="83"/>
    </row>
    <row r="807" spans="1:8" ht="24" customHeight="1">
      <c r="A807" s="157">
        <v>7130500153</v>
      </c>
      <c r="B807" s="158" t="s">
        <v>1815</v>
      </c>
      <c r="C807" s="159" t="s">
        <v>25</v>
      </c>
      <c r="D807" s="38">
        <v>15</v>
      </c>
      <c r="E807" s="39"/>
      <c r="F807" s="129" t="s">
        <v>1250</v>
      </c>
      <c r="G807" s="39"/>
      <c r="H807" s="83"/>
    </row>
    <row r="808" spans="1:8" ht="24" customHeight="1">
      <c r="A808" s="157">
        <v>7130570915</v>
      </c>
      <c r="B808" s="158" t="s">
        <v>1816</v>
      </c>
      <c r="C808" s="159" t="s">
        <v>25</v>
      </c>
      <c r="D808" s="38">
        <v>6.93</v>
      </c>
      <c r="E808" s="39"/>
      <c r="F808" s="129" t="s">
        <v>1250</v>
      </c>
      <c r="G808" s="39"/>
      <c r="H808" s="83"/>
    </row>
    <row r="809" spans="1:8" ht="24" customHeight="1">
      <c r="A809" s="157">
        <v>7130560150</v>
      </c>
      <c r="B809" s="158" t="s">
        <v>1817</v>
      </c>
      <c r="C809" s="159" t="s">
        <v>55</v>
      </c>
      <c r="D809" s="38">
        <v>287</v>
      </c>
      <c r="E809" s="39"/>
      <c r="F809" s="129" t="s">
        <v>1250</v>
      </c>
      <c r="G809" s="39"/>
      <c r="H809" s="83"/>
    </row>
    <row r="810" spans="1:8" ht="24" customHeight="1">
      <c r="A810" s="157">
        <v>7130570205</v>
      </c>
      <c r="B810" s="160" t="s">
        <v>1818</v>
      </c>
      <c r="C810" s="159" t="s">
        <v>25</v>
      </c>
      <c r="D810" s="38">
        <v>121</v>
      </c>
      <c r="E810" s="39"/>
      <c r="F810" s="129" t="s">
        <v>1250</v>
      </c>
      <c r="G810" s="39"/>
      <c r="H810" s="83"/>
    </row>
    <row r="811" spans="1:8" ht="24" customHeight="1">
      <c r="A811" s="157">
        <v>7130570125</v>
      </c>
      <c r="B811" s="160" t="s">
        <v>1819</v>
      </c>
      <c r="C811" s="159" t="s">
        <v>25</v>
      </c>
      <c r="D811" s="38">
        <v>443.45</v>
      </c>
      <c r="E811" s="39"/>
      <c r="F811" s="129" t="s">
        <v>1250</v>
      </c>
      <c r="G811" s="39"/>
      <c r="H811" s="83"/>
    </row>
    <row r="812" spans="1:8" ht="24" customHeight="1">
      <c r="A812" s="156"/>
      <c r="B812" s="158" t="s">
        <v>1820</v>
      </c>
      <c r="C812" s="159"/>
      <c r="D812" s="38"/>
      <c r="E812" s="39"/>
      <c r="F812" s="129"/>
      <c r="G812" s="39"/>
      <c r="H812" s="83"/>
    </row>
    <row r="813" spans="1:8" ht="24" customHeight="1">
      <c r="A813" s="157">
        <v>7130530601</v>
      </c>
      <c r="B813" s="158" t="s">
        <v>1821</v>
      </c>
      <c r="C813" s="159" t="s">
        <v>55</v>
      </c>
      <c r="D813" s="38">
        <v>4060</v>
      </c>
      <c r="E813" s="39"/>
      <c r="F813" s="129" t="s">
        <v>1250</v>
      </c>
      <c r="G813" s="39"/>
      <c r="H813" s="83"/>
    </row>
    <row r="814" spans="1:8" ht="24" customHeight="1">
      <c r="A814" s="157">
        <v>7130530602</v>
      </c>
      <c r="B814" s="158" t="s">
        <v>1822</v>
      </c>
      <c r="C814" s="159" t="s">
        <v>55</v>
      </c>
      <c r="D814" s="38">
        <v>2908.76</v>
      </c>
      <c r="E814" s="39"/>
      <c r="F814" s="129" t="s">
        <v>1250</v>
      </c>
      <c r="G814" s="39"/>
      <c r="H814" s="83"/>
    </row>
    <row r="815" spans="1:8" ht="24" customHeight="1">
      <c r="A815" s="157">
        <v>7130530604</v>
      </c>
      <c r="B815" s="158" t="s">
        <v>1823</v>
      </c>
      <c r="C815" s="159" t="s">
        <v>55</v>
      </c>
      <c r="D815" s="38">
        <v>2637.5</v>
      </c>
      <c r="E815" s="39"/>
      <c r="F815" s="129" t="s">
        <v>1250</v>
      </c>
      <c r="G815" s="39"/>
      <c r="H815" s="83"/>
    </row>
    <row r="816" spans="1:8" ht="24" customHeight="1">
      <c r="A816" s="157">
        <v>7130530604</v>
      </c>
      <c r="B816" s="158" t="s">
        <v>1824</v>
      </c>
      <c r="C816" s="159" t="s">
        <v>55</v>
      </c>
      <c r="D816" s="38">
        <v>5368</v>
      </c>
      <c r="E816" s="39"/>
      <c r="F816" s="129" t="s">
        <v>1250</v>
      </c>
      <c r="G816" s="39"/>
      <c r="H816" s="83"/>
    </row>
    <row r="817" spans="1:8" ht="24" customHeight="1">
      <c r="A817" s="157">
        <v>7130530608</v>
      </c>
      <c r="B817" s="158" t="s">
        <v>1825</v>
      </c>
      <c r="C817" s="159" t="s">
        <v>55</v>
      </c>
      <c r="D817" s="38">
        <v>8000</v>
      </c>
      <c r="E817" s="39"/>
      <c r="F817" s="129" t="s">
        <v>1250</v>
      </c>
      <c r="G817" s="39"/>
      <c r="H817" s="83"/>
    </row>
    <row r="818" spans="1:8" ht="24" customHeight="1">
      <c r="A818" s="156"/>
      <c r="B818" s="158" t="s">
        <v>1826</v>
      </c>
      <c r="C818" s="159"/>
      <c r="D818" s="38"/>
      <c r="E818" s="39"/>
      <c r="F818" s="129"/>
      <c r="G818" s="39"/>
      <c r="H818" s="83"/>
    </row>
    <row r="819" spans="1:8" ht="24" customHeight="1">
      <c r="A819" s="157">
        <v>7130570230</v>
      </c>
      <c r="B819" s="158" t="s">
        <v>1827</v>
      </c>
      <c r="C819" s="159" t="s">
        <v>25</v>
      </c>
      <c r="D819" s="38">
        <v>62.9</v>
      </c>
      <c r="E819" s="39"/>
      <c r="F819" s="129" t="s">
        <v>1250</v>
      </c>
      <c r="G819" s="39"/>
      <c r="H819" s="83"/>
    </row>
    <row r="820" spans="1:8" ht="24" customHeight="1">
      <c r="A820" s="157">
        <v>7130570230</v>
      </c>
      <c r="B820" s="158" t="s">
        <v>1828</v>
      </c>
      <c r="C820" s="159" t="s">
        <v>25</v>
      </c>
      <c r="D820" s="38">
        <v>62.9</v>
      </c>
      <c r="E820" s="39"/>
      <c r="F820" s="129" t="s">
        <v>1250</v>
      </c>
      <c r="G820" s="39"/>
      <c r="H820" s="83"/>
    </row>
    <row r="821" spans="1:8" ht="24" customHeight="1">
      <c r="A821" s="157">
        <v>7130500152</v>
      </c>
      <c r="B821" s="158" t="s">
        <v>1829</v>
      </c>
      <c r="C821" s="159" t="s">
        <v>25</v>
      </c>
      <c r="D821" s="38">
        <v>125</v>
      </c>
      <c r="E821" s="39"/>
      <c r="F821" s="129" t="s">
        <v>1250</v>
      </c>
      <c r="G821" s="39"/>
      <c r="H821" s="83"/>
    </row>
    <row r="822" spans="1:8" ht="35.25" customHeight="1">
      <c r="A822" s="161"/>
      <c r="B822" s="158" t="s">
        <v>1830</v>
      </c>
      <c r="C822" s="161"/>
      <c r="D822" s="38"/>
      <c r="E822" s="39"/>
      <c r="F822" s="129"/>
      <c r="G822" s="39"/>
      <c r="H822" s="83"/>
    </row>
    <row r="823" spans="1:8" ht="24" customHeight="1">
      <c r="A823" s="157">
        <v>7130530611</v>
      </c>
      <c r="B823" s="156" t="s">
        <v>1831</v>
      </c>
      <c r="C823" s="159" t="s">
        <v>32</v>
      </c>
      <c r="D823" s="38">
        <v>14950</v>
      </c>
      <c r="E823" s="39"/>
      <c r="F823" s="129" t="s">
        <v>1250</v>
      </c>
      <c r="G823" s="39"/>
      <c r="H823" s="83"/>
    </row>
    <row r="824" spans="1:8" ht="24" customHeight="1">
      <c r="A824" s="157">
        <v>7130530613</v>
      </c>
      <c r="B824" s="156" t="s">
        <v>1832</v>
      </c>
      <c r="C824" s="159" t="s">
        <v>32</v>
      </c>
      <c r="D824" s="38">
        <v>15527</v>
      </c>
      <c r="E824" s="39"/>
      <c r="F824" s="129" t="s">
        <v>1250</v>
      </c>
      <c r="G824" s="39"/>
      <c r="H824" s="83"/>
    </row>
    <row r="825" spans="1:8" ht="24" customHeight="1">
      <c r="A825" s="157">
        <v>7130530615</v>
      </c>
      <c r="B825" s="156" t="s">
        <v>1443</v>
      </c>
      <c r="C825" s="159" t="s">
        <v>32</v>
      </c>
      <c r="D825" s="38">
        <v>28101</v>
      </c>
      <c r="E825" s="39"/>
      <c r="F825" s="129" t="s">
        <v>1250</v>
      </c>
      <c r="G825" s="39"/>
      <c r="H825" s="83"/>
    </row>
    <row r="826" spans="1:8" ht="24" customHeight="1">
      <c r="A826" s="157">
        <v>7130530616</v>
      </c>
      <c r="B826" s="156" t="s">
        <v>1444</v>
      </c>
      <c r="C826" s="159" t="s">
        <v>32</v>
      </c>
      <c r="D826" s="38">
        <v>38020</v>
      </c>
      <c r="E826" s="39"/>
      <c r="F826" s="129" t="s">
        <v>1250</v>
      </c>
      <c r="G826" s="39"/>
      <c r="H826" s="83"/>
    </row>
    <row r="827" spans="1:8" ht="24" customHeight="1">
      <c r="A827" s="157">
        <v>7130530619</v>
      </c>
      <c r="B827" s="156" t="s">
        <v>1445</v>
      </c>
      <c r="C827" s="159" t="s">
        <v>32</v>
      </c>
      <c r="D827" s="38">
        <v>72025</v>
      </c>
      <c r="E827" s="39"/>
      <c r="F827" s="129" t="s">
        <v>1250</v>
      </c>
      <c r="G827" s="39"/>
      <c r="H827" s="83"/>
    </row>
    <row r="828" spans="1:8" ht="24" customHeight="1">
      <c r="A828" s="157">
        <v>7130530633</v>
      </c>
      <c r="B828" s="158" t="s">
        <v>1833</v>
      </c>
      <c r="C828" s="159" t="s">
        <v>32</v>
      </c>
      <c r="D828" s="38">
        <v>225100</v>
      </c>
      <c r="E828" s="39"/>
      <c r="F828" s="129" t="s">
        <v>1250</v>
      </c>
      <c r="G828" s="39"/>
      <c r="H828" s="83"/>
    </row>
    <row r="829" spans="1:8" ht="24" customHeight="1">
      <c r="A829" s="157">
        <v>7130530625</v>
      </c>
      <c r="B829" s="158" t="s">
        <v>1834</v>
      </c>
      <c r="C829" s="159" t="s">
        <v>32</v>
      </c>
      <c r="D829" s="38">
        <v>276315</v>
      </c>
      <c r="E829" s="39"/>
      <c r="F829" s="129" t="s">
        <v>1250</v>
      </c>
      <c r="G829" s="39"/>
      <c r="H829" s="83"/>
    </row>
    <row r="830" spans="1:8" ht="24" customHeight="1">
      <c r="A830" s="157">
        <v>7130530611</v>
      </c>
      <c r="B830" s="158" t="s">
        <v>1835</v>
      </c>
      <c r="C830" s="159" t="s">
        <v>32</v>
      </c>
      <c r="D830" s="38">
        <v>14300</v>
      </c>
      <c r="E830" s="39"/>
      <c r="F830" s="129" t="s">
        <v>1250</v>
      </c>
      <c r="G830" s="39"/>
      <c r="H830" s="83"/>
    </row>
    <row r="831" spans="1:8" ht="24" customHeight="1">
      <c r="A831" s="157">
        <v>7130530638</v>
      </c>
      <c r="B831" s="158" t="s">
        <v>1836</v>
      </c>
      <c r="C831" s="159" t="s">
        <v>55</v>
      </c>
      <c r="D831" s="38">
        <v>19940</v>
      </c>
      <c r="E831" s="39"/>
      <c r="F831" s="129" t="s">
        <v>1250</v>
      </c>
      <c r="G831" s="39"/>
      <c r="H831" s="83"/>
    </row>
    <row r="832" spans="1:8" ht="24" customHeight="1">
      <c r="A832" s="157">
        <v>7130530217</v>
      </c>
      <c r="B832" s="158" t="s">
        <v>1837</v>
      </c>
      <c r="C832" s="159" t="s">
        <v>55</v>
      </c>
      <c r="D832" s="38">
        <v>75506</v>
      </c>
      <c r="E832" s="39"/>
      <c r="F832" s="129" t="s">
        <v>1250</v>
      </c>
      <c r="G832" s="39"/>
      <c r="H832" s="83"/>
    </row>
    <row r="833" spans="1:8" ht="24" customHeight="1">
      <c r="A833" s="157">
        <v>7130530223</v>
      </c>
      <c r="B833" s="158" t="s">
        <v>1838</v>
      </c>
      <c r="C833" s="159" t="s">
        <v>55</v>
      </c>
      <c r="D833" s="38">
        <v>659111</v>
      </c>
      <c r="E833" s="39"/>
      <c r="F833" s="129" t="s">
        <v>1250</v>
      </c>
      <c r="G833" s="39"/>
      <c r="H833" s="83"/>
    </row>
    <row r="834" spans="1:8" ht="24" customHeight="1">
      <c r="A834" s="157">
        <v>7130500084</v>
      </c>
      <c r="B834" s="158" t="s">
        <v>1839</v>
      </c>
      <c r="C834" s="159" t="s">
        <v>25</v>
      </c>
      <c r="D834" s="38">
        <v>15</v>
      </c>
      <c r="E834" s="39"/>
      <c r="F834" s="129" t="s">
        <v>1250</v>
      </c>
      <c r="G834" s="39"/>
      <c r="H834" s="83"/>
    </row>
    <row r="835" spans="1:8" ht="24" customHeight="1">
      <c r="A835" s="157">
        <v>7130570065</v>
      </c>
      <c r="B835" s="158" t="s">
        <v>1840</v>
      </c>
      <c r="C835" s="159" t="s">
        <v>25</v>
      </c>
      <c r="D835" s="38">
        <v>100</v>
      </c>
      <c r="E835" s="39"/>
      <c r="F835" s="129" t="s">
        <v>1250</v>
      </c>
      <c r="G835" s="39"/>
      <c r="H835" s="83"/>
    </row>
    <row r="836" spans="1:8" ht="24" customHeight="1">
      <c r="A836" s="157">
        <v>7130578361</v>
      </c>
      <c r="B836" s="158" t="s">
        <v>1841</v>
      </c>
      <c r="C836" s="159" t="s">
        <v>55</v>
      </c>
      <c r="D836" s="38">
        <v>31901</v>
      </c>
      <c r="E836" s="39"/>
      <c r="F836" s="129" t="s">
        <v>1250</v>
      </c>
      <c r="G836" s="39"/>
      <c r="H836" s="83"/>
    </row>
    <row r="837" spans="1:8" ht="50.25" customHeight="1">
      <c r="A837" s="157">
        <v>7132220002</v>
      </c>
      <c r="B837" s="158" t="s">
        <v>2722</v>
      </c>
      <c r="C837" s="159" t="s">
        <v>32</v>
      </c>
      <c r="D837" s="38">
        <v>3816741.21</v>
      </c>
      <c r="E837" s="39"/>
      <c r="F837" s="129" t="s">
        <v>1250</v>
      </c>
      <c r="G837" s="39"/>
      <c r="H837" s="83"/>
    </row>
    <row r="838" spans="1:8" ht="51.75" customHeight="1">
      <c r="A838" s="157">
        <v>7132220006</v>
      </c>
      <c r="B838" s="158" t="s">
        <v>2723</v>
      </c>
      <c r="C838" s="159" t="s">
        <v>32</v>
      </c>
      <c r="D838" s="38">
        <v>5314882.2699999996</v>
      </c>
      <c r="E838" s="39"/>
      <c r="F838" s="129" t="s">
        <v>1250</v>
      </c>
      <c r="G838" s="39"/>
      <c r="H838" s="83"/>
    </row>
    <row r="839" spans="1:8" ht="25.5">
      <c r="A839" s="157"/>
      <c r="B839" s="1847" t="s">
        <v>2266</v>
      </c>
      <c r="C839" s="159"/>
      <c r="D839" s="38"/>
      <c r="E839" s="39"/>
      <c r="F839" s="1848"/>
      <c r="G839" s="157"/>
      <c r="H839" s="83"/>
    </row>
    <row r="840" spans="1:8" ht="38.25">
      <c r="A840" s="157">
        <v>7131941004</v>
      </c>
      <c r="B840" s="158" t="s">
        <v>2267</v>
      </c>
      <c r="C840" s="159" t="s">
        <v>5</v>
      </c>
      <c r="D840" s="38">
        <v>3102654.24</v>
      </c>
      <c r="E840" s="39"/>
      <c r="F840" s="129" t="s">
        <v>1250</v>
      </c>
      <c r="G840" s="1849"/>
      <c r="H840" s="83"/>
    </row>
    <row r="841" spans="1:8" ht="38.25">
      <c r="A841" s="157">
        <v>7131941005</v>
      </c>
      <c r="B841" s="158" t="s">
        <v>2268</v>
      </c>
      <c r="C841" s="159" t="s">
        <v>5</v>
      </c>
      <c r="D841" s="38">
        <v>4474290.9600000009</v>
      </c>
      <c r="E841" s="39"/>
      <c r="F841" s="129" t="s">
        <v>1250</v>
      </c>
      <c r="G841" s="1849"/>
      <c r="H841" s="83"/>
    </row>
    <row r="842" spans="1:8" ht="25.5">
      <c r="A842" s="157">
        <v>7131941006</v>
      </c>
      <c r="B842" s="158" t="s">
        <v>2269</v>
      </c>
      <c r="C842" s="159" t="s">
        <v>5</v>
      </c>
      <c r="D842" s="38">
        <v>2887025.7600000002</v>
      </c>
      <c r="E842" s="39"/>
      <c r="F842" s="129" t="s">
        <v>1250</v>
      </c>
      <c r="G842" s="1849"/>
      <c r="H842" s="83"/>
    </row>
    <row r="843" spans="1:8" ht="25.5">
      <c r="A843" s="157">
        <v>7131941007</v>
      </c>
      <c r="B843" s="158" t="s">
        <v>2270</v>
      </c>
      <c r="C843" s="159" t="s">
        <v>5</v>
      </c>
      <c r="D843" s="38">
        <v>3866937.41</v>
      </c>
      <c r="E843" s="39"/>
      <c r="F843" s="129" t="s">
        <v>1250</v>
      </c>
      <c r="G843" s="1849"/>
      <c r="H843" s="83"/>
    </row>
    <row r="844" spans="1:8" ht="21.75" customHeight="1">
      <c r="A844" s="157"/>
      <c r="B844" s="1847" t="s">
        <v>2271</v>
      </c>
      <c r="C844" s="159"/>
      <c r="D844" s="38"/>
      <c r="E844" s="39"/>
      <c r="F844" s="1848"/>
      <c r="G844" s="157"/>
      <c r="H844" s="83"/>
    </row>
    <row r="845" spans="1:8" ht="25.5">
      <c r="A845" s="157">
        <v>7130352011</v>
      </c>
      <c r="B845" s="158" t="s">
        <v>2272</v>
      </c>
      <c r="C845" s="159" t="s">
        <v>55</v>
      </c>
      <c r="D845" s="38">
        <v>53100</v>
      </c>
      <c r="E845" s="39"/>
      <c r="F845" s="129" t="s">
        <v>1250</v>
      </c>
      <c r="G845" s="1849"/>
      <c r="H845" s="83"/>
    </row>
    <row r="846" spans="1:8" ht="25.5">
      <c r="A846" s="157">
        <v>7130352012</v>
      </c>
      <c r="B846" s="158" t="s">
        <v>2273</v>
      </c>
      <c r="C846" s="159" t="s">
        <v>55</v>
      </c>
      <c r="D846" s="38">
        <v>56640</v>
      </c>
      <c r="E846" s="39"/>
      <c r="F846" s="129" t="s">
        <v>1250</v>
      </c>
      <c r="G846" s="1849"/>
      <c r="H846" s="83"/>
    </row>
    <row r="847" spans="1:8" ht="25.5">
      <c r="A847" s="157">
        <v>7130352013</v>
      </c>
      <c r="B847" s="158" t="s">
        <v>2274</v>
      </c>
      <c r="C847" s="159" t="s">
        <v>55</v>
      </c>
      <c r="D847" s="38">
        <v>57938</v>
      </c>
      <c r="E847" s="39"/>
      <c r="F847" s="129" t="s">
        <v>1250</v>
      </c>
      <c r="G847" s="1849"/>
      <c r="H847" s="83"/>
    </row>
    <row r="848" spans="1:8" ht="25.5">
      <c r="A848" s="157">
        <v>7130352014</v>
      </c>
      <c r="B848" s="158" t="s">
        <v>2275</v>
      </c>
      <c r="C848" s="159" t="s">
        <v>39</v>
      </c>
      <c r="D848" s="38">
        <v>850</v>
      </c>
      <c r="E848" s="39"/>
      <c r="F848" s="129" t="s">
        <v>1250</v>
      </c>
      <c r="G848" s="1849"/>
      <c r="H848" s="83"/>
    </row>
    <row r="849" spans="1:8" ht="24.75" customHeight="1">
      <c r="A849" s="157"/>
      <c r="B849" s="1847" t="s">
        <v>2276</v>
      </c>
      <c r="C849" s="159"/>
      <c r="D849" s="38"/>
      <c r="E849" s="39"/>
      <c r="F849" s="1848"/>
      <c r="G849" s="157"/>
      <c r="H849" s="83"/>
    </row>
    <row r="850" spans="1:8" ht="25.5">
      <c r="A850" s="157">
        <v>7130311015</v>
      </c>
      <c r="B850" s="158" t="s">
        <v>2277</v>
      </c>
      <c r="C850" s="12" t="s">
        <v>230</v>
      </c>
      <c r="D850" s="38">
        <v>138</v>
      </c>
      <c r="E850" s="39"/>
      <c r="F850" s="129" t="s">
        <v>1250</v>
      </c>
      <c r="G850" s="1849"/>
      <c r="H850" s="83"/>
    </row>
    <row r="851" spans="1:8" ht="25.5">
      <c r="A851" s="157">
        <v>7130311016</v>
      </c>
      <c r="B851" s="158" t="s">
        <v>2278</v>
      </c>
      <c r="C851" s="12" t="s">
        <v>230</v>
      </c>
      <c r="D851" s="38">
        <v>176.52</v>
      </c>
      <c r="E851" s="39"/>
      <c r="F851" s="129" t="s">
        <v>1250</v>
      </c>
      <c r="G851" s="1849"/>
      <c r="H851" s="83"/>
    </row>
    <row r="852" spans="1:8" ht="25.5">
      <c r="A852" s="157">
        <v>7130311017</v>
      </c>
      <c r="B852" s="158" t="s">
        <v>2279</v>
      </c>
      <c r="C852" s="12" t="s">
        <v>230</v>
      </c>
      <c r="D852" s="38">
        <v>257.82</v>
      </c>
      <c r="E852" s="39"/>
      <c r="F852" s="129" t="s">
        <v>1250</v>
      </c>
      <c r="G852" s="1849"/>
      <c r="H852" s="83"/>
    </row>
    <row r="853" spans="1:8" ht="25.5">
      <c r="A853" s="157">
        <v>7130311018</v>
      </c>
      <c r="B853" s="158" t="s">
        <v>2280</v>
      </c>
      <c r="C853" s="12" t="s">
        <v>230</v>
      </c>
      <c r="D853" s="38">
        <v>338.06</v>
      </c>
      <c r="E853" s="39"/>
      <c r="F853" s="129" t="s">
        <v>1250</v>
      </c>
      <c r="G853" s="1849"/>
      <c r="H853" s="83"/>
    </row>
    <row r="854" spans="1:8" ht="25.5">
      <c r="A854" s="157">
        <v>7130311019</v>
      </c>
      <c r="B854" s="158" t="s">
        <v>2281</v>
      </c>
      <c r="C854" s="12" t="s">
        <v>230</v>
      </c>
      <c r="D854" s="38">
        <v>412.94</v>
      </c>
      <c r="E854" s="39"/>
      <c r="F854" s="129" t="s">
        <v>1250</v>
      </c>
      <c r="G854" s="1849"/>
      <c r="H854" s="83"/>
    </row>
    <row r="855" spans="1:8" ht="25.5">
      <c r="A855" s="157">
        <v>7130310093</v>
      </c>
      <c r="B855" s="158" t="s">
        <v>2282</v>
      </c>
      <c r="C855" s="12" t="s">
        <v>230</v>
      </c>
      <c r="D855" s="38">
        <v>509.22</v>
      </c>
      <c r="E855" s="39"/>
      <c r="F855" s="129" t="s">
        <v>1250</v>
      </c>
      <c r="G855" s="1849"/>
      <c r="H855" s="83"/>
    </row>
    <row r="856" spans="1:8" ht="25.5">
      <c r="A856" s="157">
        <v>7130311020</v>
      </c>
      <c r="B856" s="158" t="s">
        <v>2283</v>
      </c>
      <c r="C856" s="12" t="s">
        <v>230</v>
      </c>
      <c r="D856" s="38">
        <v>604.44000000000005</v>
      </c>
      <c r="E856" s="39"/>
      <c r="F856" s="129" t="s">
        <v>1250</v>
      </c>
      <c r="G856" s="1849"/>
      <c r="H856" s="83"/>
    </row>
    <row r="857" spans="1:8" ht="25.5">
      <c r="A857" s="157">
        <v>7130311021</v>
      </c>
      <c r="B857" s="158" t="s">
        <v>2284</v>
      </c>
      <c r="C857" s="12" t="s">
        <v>230</v>
      </c>
      <c r="D857" s="38">
        <v>743.51</v>
      </c>
      <c r="E857" s="39"/>
      <c r="F857" s="129" t="s">
        <v>1250</v>
      </c>
      <c r="G857" s="1849"/>
      <c r="H857" s="83"/>
    </row>
    <row r="858" spans="1:8" ht="25.5">
      <c r="A858" s="157">
        <v>7130311031</v>
      </c>
      <c r="B858" s="158" t="s">
        <v>2285</v>
      </c>
      <c r="C858" s="12" t="s">
        <v>230</v>
      </c>
      <c r="D858" s="38">
        <v>936.08</v>
      </c>
      <c r="E858" s="39"/>
      <c r="F858" s="129" t="s">
        <v>1250</v>
      </c>
      <c r="G858" s="1849"/>
      <c r="H858" s="83"/>
    </row>
    <row r="859" spans="1:8" ht="25.5">
      <c r="A859" s="157">
        <v>7130311032</v>
      </c>
      <c r="B859" s="158" t="s">
        <v>2286</v>
      </c>
      <c r="C859" s="12" t="s">
        <v>230</v>
      </c>
      <c r="D859" s="38">
        <v>1137.2</v>
      </c>
      <c r="E859" s="39"/>
      <c r="F859" s="129" t="s">
        <v>1250</v>
      </c>
      <c r="G859" s="1849"/>
      <c r="H859" s="83"/>
    </row>
    <row r="860" spans="1:8" ht="25.5">
      <c r="A860" s="157">
        <v>7130310094</v>
      </c>
      <c r="B860" s="158" t="s">
        <v>2287</v>
      </c>
      <c r="C860" s="12" t="s">
        <v>230</v>
      </c>
      <c r="D860" s="38">
        <v>1433.53</v>
      </c>
      <c r="E860" s="39"/>
      <c r="F860" s="129" t="s">
        <v>1250</v>
      </c>
      <c r="G860" s="1849"/>
      <c r="H860" s="83"/>
    </row>
    <row r="861" spans="1:8" ht="25.5">
      <c r="A861" s="157">
        <v>7130870011</v>
      </c>
      <c r="B861" s="158" t="s">
        <v>2288</v>
      </c>
      <c r="C861" s="159" t="s">
        <v>55</v>
      </c>
      <c r="D861" s="38">
        <v>12555.68</v>
      </c>
      <c r="E861" s="39"/>
      <c r="F861" s="129" t="s">
        <v>1250</v>
      </c>
      <c r="G861" s="1849"/>
      <c r="H861" s="83"/>
    </row>
    <row r="862" spans="1:8" ht="25.5">
      <c r="A862" s="157">
        <v>7130870012</v>
      </c>
      <c r="B862" s="158" t="s">
        <v>2289</v>
      </c>
      <c r="C862" s="159" t="s">
        <v>55</v>
      </c>
      <c r="D862" s="38">
        <v>10138.59</v>
      </c>
      <c r="E862" s="39"/>
      <c r="F862" s="129" t="s">
        <v>1250</v>
      </c>
      <c r="G862" s="1849"/>
      <c r="H862" s="83"/>
    </row>
    <row r="863" spans="1:8" ht="25.5">
      <c r="A863" s="157">
        <v>7132490002</v>
      </c>
      <c r="B863" s="158" t="s">
        <v>2290</v>
      </c>
      <c r="C863" s="159" t="s">
        <v>2033</v>
      </c>
      <c r="D863" s="38">
        <v>1336.14</v>
      </c>
      <c r="E863" s="39"/>
      <c r="F863" s="129" t="s">
        <v>1250</v>
      </c>
      <c r="G863" s="1849"/>
      <c r="H863" s="83"/>
    </row>
    <row r="864" spans="1:8" ht="15">
      <c r="A864" s="157">
        <v>7130870014</v>
      </c>
      <c r="B864" s="158" t="s">
        <v>2291</v>
      </c>
      <c r="C864" s="159" t="s">
        <v>155</v>
      </c>
      <c r="D864" s="38">
        <v>294.69</v>
      </c>
      <c r="E864" s="39"/>
      <c r="F864" s="129" t="s">
        <v>1250</v>
      </c>
      <c r="G864" s="1849"/>
      <c r="H864" s="83"/>
    </row>
    <row r="865" spans="1:8" ht="25.5">
      <c r="A865" s="157">
        <v>7132461002</v>
      </c>
      <c r="B865" s="158" t="s">
        <v>2292</v>
      </c>
      <c r="C865" s="159" t="s">
        <v>155</v>
      </c>
      <c r="D865" s="1875" t="s">
        <v>2712</v>
      </c>
      <c r="E865" s="39"/>
      <c r="F865" s="129"/>
      <c r="G865" s="1874" t="s">
        <v>2724</v>
      </c>
      <c r="H865" s="83"/>
    </row>
    <row r="866" spans="1:8">
      <c r="A866" s="157"/>
      <c r="B866" s="1847" t="s">
        <v>2293</v>
      </c>
      <c r="C866" s="159"/>
      <c r="D866" s="38"/>
      <c r="E866" s="39"/>
      <c r="F866" s="1848"/>
      <c r="G866" s="157"/>
      <c r="H866" s="83"/>
    </row>
    <row r="867" spans="1:8" ht="89.25">
      <c r="A867" s="157">
        <v>7131941008</v>
      </c>
      <c r="B867" s="158" t="s">
        <v>2294</v>
      </c>
      <c r="C867" s="159" t="s">
        <v>55</v>
      </c>
      <c r="D867" s="38">
        <v>4381810.3</v>
      </c>
      <c r="E867" s="39"/>
      <c r="F867" s="129" t="s">
        <v>1250</v>
      </c>
      <c r="G867" s="1850"/>
      <c r="H867" s="83"/>
    </row>
    <row r="868" spans="1:8" ht="89.25">
      <c r="A868" s="157">
        <v>7131941009</v>
      </c>
      <c r="B868" s="158" t="s">
        <v>2295</v>
      </c>
      <c r="C868" s="159" t="s">
        <v>55</v>
      </c>
      <c r="D868" s="38">
        <v>3330741.25</v>
      </c>
      <c r="E868" s="39"/>
      <c r="F868" s="129" t="s">
        <v>1250</v>
      </c>
      <c r="G868" s="1850"/>
      <c r="H868" s="83"/>
    </row>
    <row r="869" spans="1:8" ht="89.25">
      <c r="A869" s="157">
        <v>7131941010</v>
      </c>
      <c r="B869" s="158" t="s">
        <v>2296</v>
      </c>
      <c r="C869" s="159" t="s">
        <v>55</v>
      </c>
      <c r="D869" s="38">
        <v>2709970.82</v>
      </c>
      <c r="E869" s="39"/>
      <c r="F869" s="129" t="s">
        <v>1250</v>
      </c>
      <c r="G869" s="1850"/>
      <c r="H869" s="83"/>
    </row>
    <row r="870" spans="1:8" ht="89.25">
      <c r="A870" s="157">
        <v>7131941011</v>
      </c>
      <c r="B870" s="158" t="s">
        <v>2297</v>
      </c>
      <c r="C870" s="159" t="s">
        <v>55</v>
      </c>
      <c r="D870" s="38">
        <v>2392877.16</v>
      </c>
      <c r="E870" s="39"/>
      <c r="F870" s="129" t="s">
        <v>1250</v>
      </c>
      <c r="G870" s="1850"/>
      <c r="H870" s="83"/>
    </row>
    <row r="871" spans="1:8" ht="25.5">
      <c r="A871" s="157">
        <v>7130310091</v>
      </c>
      <c r="B871" s="158" t="s">
        <v>2298</v>
      </c>
      <c r="C871" s="159" t="s">
        <v>155</v>
      </c>
      <c r="D871" s="38">
        <v>1140.4068000000002</v>
      </c>
      <c r="E871" s="39"/>
      <c r="F871" s="129" t="s">
        <v>1250</v>
      </c>
      <c r="G871" s="1850"/>
      <c r="H871" s="83"/>
    </row>
    <row r="872" spans="1:8" ht="153">
      <c r="A872" s="157">
        <v>7131960012</v>
      </c>
      <c r="B872" s="158" t="s">
        <v>2299</v>
      </c>
      <c r="C872" s="159" t="s">
        <v>32</v>
      </c>
      <c r="D872" s="38">
        <v>1726211.9</v>
      </c>
      <c r="E872" s="39"/>
      <c r="F872" s="129" t="s">
        <v>1250</v>
      </c>
      <c r="G872" s="1850"/>
      <c r="H872" s="83"/>
    </row>
    <row r="873" spans="1:8" ht="186.75">
      <c r="A873" s="157">
        <v>7131960013</v>
      </c>
      <c r="B873" s="158" t="s">
        <v>2300</v>
      </c>
      <c r="C873" s="159" t="s">
        <v>32</v>
      </c>
      <c r="D873" s="38">
        <v>1726211.9</v>
      </c>
      <c r="E873" s="39"/>
      <c r="F873" s="129" t="s">
        <v>1250</v>
      </c>
      <c r="G873" s="1850"/>
      <c r="H873" s="83"/>
    </row>
    <row r="874" spans="1:8" ht="158.25">
      <c r="A874" s="157">
        <v>7131960014</v>
      </c>
      <c r="B874" s="158" t="s">
        <v>2301</v>
      </c>
      <c r="C874" s="159" t="s">
        <v>32</v>
      </c>
      <c r="D874" s="38">
        <v>1185814.8500000001</v>
      </c>
      <c r="E874" s="39"/>
      <c r="F874" s="129" t="s">
        <v>1250</v>
      </c>
      <c r="G874" s="1850"/>
      <c r="H874" s="83"/>
    </row>
    <row r="875" spans="1:8" ht="144">
      <c r="A875" s="157">
        <v>7131960015</v>
      </c>
      <c r="B875" s="158" t="s">
        <v>2302</v>
      </c>
      <c r="C875" s="159" t="s">
        <v>32</v>
      </c>
      <c r="D875" s="38">
        <v>1185814.8500000001</v>
      </c>
      <c r="E875" s="39"/>
      <c r="F875" s="129" t="s">
        <v>1250</v>
      </c>
      <c r="G875" s="1850"/>
      <c r="H875" s="83"/>
    </row>
    <row r="876" spans="1:8" ht="25.5">
      <c r="A876" s="157">
        <v>7132230001</v>
      </c>
      <c r="B876" s="158" t="s">
        <v>2303</v>
      </c>
      <c r="C876" s="159" t="s">
        <v>32</v>
      </c>
      <c r="D876" s="38">
        <v>50947.75</v>
      </c>
      <c r="E876" s="39"/>
      <c r="F876" s="129" t="s">
        <v>1250</v>
      </c>
      <c r="G876" s="1850"/>
      <c r="H876" s="83"/>
    </row>
    <row r="877" spans="1:8" ht="25.5">
      <c r="A877" s="157">
        <v>7132230003</v>
      </c>
      <c r="B877" s="158" t="s">
        <v>2304</v>
      </c>
      <c r="C877" s="159" t="s">
        <v>32</v>
      </c>
      <c r="D877" s="38">
        <v>50947.75</v>
      </c>
      <c r="E877" s="39"/>
      <c r="F877" s="129" t="s">
        <v>1250</v>
      </c>
      <c r="G877" s="1850"/>
      <c r="H877" s="83"/>
    </row>
    <row r="878" spans="1:8" ht="25.5">
      <c r="A878" s="157">
        <v>7132230004</v>
      </c>
      <c r="B878" s="158" t="s">
        <v>2305</v>
      </c>
      <c r="C878" s="159" t="s">
        <v>32</v>
      </c>
      <c r="D878" s="38">
        <v>101895.5</v>
      </c>
      <c r="E878" s="39"/>
      <c r="F878" s="129" t="s">
        <v>1250</v>
      </c>
      <c r="G878" s="1850"/>
      <c r="H878" s="83"/>
    </row>
    <row r="879" spans="1:8" ht="15">
      <c r="A879" s="157">
        <v>7130641035</v>
      </c>
      <c r="B879" s="158" t="s">
        <v>2725</v>
      </c>
      <c r="C879" s="159" t="s">
        <v>490</v>
      </c>
      <c r="D879" s="38">
        <v>1541.79</v>
      </c>
      <c r="E879" s="39"/>
      <c r="F879" s="129"/>
      <c r="G879" s="1873" t="s">
        <v>2726</v>
      </c>
      <c r="H879" s="83"/>
    </row>
    <row r="880" spans="1:8" ht="25.5">
      <c r="A880" s="157">
        <v>7132461804</v>
      </c>
      <c r="B880" s="158" t="s">
        <v>2727</v>
      </c>
      <c r="C880" s="159" t="s">
        <v>490</v>
      </c>
      <c r="D880" s="38">
        <v>1309.8</v>
      </c>
      <c r="E880" s="39"/>
      <c r="F880" s="129"/>
      <c r="G880" s="1873" t="s">
        <v>2726</v>
      </c>
      <c r="H880" s="83"/>
    </row>
    <row r="881" spans="1:8" s="1894" customFormat="1" ht="24" customHeight="1">
      <c r="A881" s="1890">
        <v>7131950210</v>
      </c>
      <c r="B881" s="67" t="s">
        <v>2765</v>
      </c>
      <c r="C881" s="58" t="s">
        <v>32</v>
      </c>
      <c r="D881" s="1875">
        <v>22892.01</v>
      </c>
      <c r="E881" s="1891"/>
      <c r="F881" s="1892"/>
      <c r="G881" s="1873" t="s">
        <v>2726</v>
      </c>
      <c r="H881" s="1893"/>
    </row>
  </sheetData>
  <mergeCells count="3">
    <mergeCell ref="B1:D1"/>
    <mergeCell ref="A2:E2"/>
    <mergeCell ref="F3:G3"/>
  </mergeCells>
  <conditionalFormatting sqref="A658">
    <cfRule type="expression" dxfId="67" priority="1" stopIfTrue="1">
      <formula>AND(COUNTIF($B:$B, A658)&gt;1,NOT(ISBLANK(A658)))</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pane xSplit="2" ySplit="7" topLeftCell="C41" activePane="bottomRight" state="frozen"/>
      <selection pane="topRight" activeCell="C1" sqref="C1"/>
      <selection pane="bottomLeft" activeCell="A8" sqref="A8"/>
      <selection pane="bottomRight" activeCell="F36" sqref="F36"/>
    </sheetView>
  </sheetViews>
  <sheetFormatPr defaultRowHeight="12.75"/>
  <cols>
    <col min="1" max="1" width="4.140625" style="284" customWidth="1"/>
    <col min="2" max="2" width="56" style="28" customWidth="1"/>
    <col min="3" max="3" width="12.42578125" style="28" bestFit="1" customWidth="1"/>
    <col min="4" max="4" width="6.28515625" style="28" customWidth="1"/>
    <col min="5" max="5" width="8.7109375" style="28" customWidth="1"/>
    <col min="6" max="6" width="11.85546875" style="28" customWidth="1"/>
    <col min="7" max="7" width="16.28515625" style="28" customWidth="1"/>
    <col min="8" max="8" width="21.5703125" style="28" customWidth="1"/>
    <col min="9" max="9" width="17.85546875" style="28" customWidth="1"/>
    <col min="10" max="10" width="11" style="28" bestFit="1" customWidth="1"/>
    <col min="11" max="13" width="9.140625" style="28"/>
    <col min="14" max="14" width="9.42578125" style="28" customWidth="1"/>
    <col min="15" max="15" width="11" style="28" bestFit="1" customWidth="1"/>
    <col min="16" max="256" width="9.140625" style="28"/>
    <col min="257" max="257" width="4.140625" style="28" customWidth="1"/>
    <col min="258" max="258" width="52.85546875" style="28" customWidth="1"/>
    <col min="259" max="259" width="12.42578125" style="28" bestFit="1" customWidth="1"/>
    <col min="260" max="260" width="6.28515625" style="28" customWidth="1"/>
    <col min="261" max="261" width="8.7109375" style="28" customWidth="1"/>
    <col min="262" max="262" width="11.85546875" style="28" customWidth="1"/>
    <col min="263" max="263" width="12.28515625" style="28" customWidth="1"/>
    <col min="264" max="264" width="21.5703125" style="28" customWidth="1"/>
    <col min="265" max="265" width="17.85546875" style="28" customWidth="1"/>
    <col min="266" max="266" width="11" style="28" bestFit="1" customWidth="1"/>
    <col min="267" max="269" width="9.140625" style="28"/>
    <col min="270" max="270" width="9.42578125" style="28" customWidth="1"/>
    <col min="271" max="271" width="11" style="28" bestFit="1" customWidth="1"/>
    <col min="272" max="512" width="9.140625" style="28"/>
    <col min="513" max="513" width="4.140625" style="28" customWidth="1"/>
    <col min="514" max="514" width="52.85546875" style="28" customWidth="1"/>
    <col min="515" max="515" width="12.42578125" style="28" bestFit="1" customWidth="1"/>
    <col min="516" max="516" width="6.28515625" style="28" customWidth="1"/>
    <col min="517" max="517" width="8.7109375" style="28" customWidth="1"/>
    <col min="518" max="518" width="11.85546875" style="28" customWidth="1"/>
    <col min="519" max="519" width="12.28515625" style="28" customWidth="1"/>
    <col min="520" max="520" width="21.5703125" style="28" customWidth="1"/>
    <col min="521" max="521" width="17.85546875" style="28" customWidth="1"/>
    <col min="522" max="522" width="11" style="28" bestFit="1" customWidth="1"/>
    <col min="523" max="525" width="9.140625" style="28"/>
    <col min="526" max="526" width="9.42578125" style="28" customWidth="1"/>
    <col min="527" max="527" width="11" style="28" bestFit="1" customWidth="1"/>
    <col min="528" max="768" width="9.140625" style="28"/>
    <col min="769" max="769" width="4.140625" style="28" customWidth="1"/>
    <col min="770" max="770" width="52.85546875" style="28" customWidth="1"/>
    <col min="771" max="771" width="12.42578125" style="28" bestFit="1" customWidth="1"/>
    <col min="772" max="772" width="6.28515625" style="28" customWidth="1"/>
    <col min="773" max="773" width="8.7109375" style="28" customWidth="1"/>
    <col min="774" max="774" width="11.85546875" style="28" customWidth="1"/>
    <col min="775" max="775" width="12.28515625" style="28" customWidth="1"/>
    <col min="776" max="776" width="21.5703125" style="28" customWidth="1"/>
    <col min="777" max="777" width="17.85546875" style="28" customWidth="1"/>
    <col min="778" max="778" width="11" style="28" bestFit="1" customWidth="1"/>
    <col min="779" max="781" width="9.140625" style="28"/>
    <col min="782" max="782" width="9.42578125" style="28" customWidth="1"/>
    <col min="783" max="783" width="11" style="28" bestFit="1" customWidth="1"/>
    <col min="784" max="1024" width="9.140625" style="28"/>
    <col min="1025" max="1025" width="4.140625" style="28" customWidth="1"/>
    <col min="1026" max="1026" width="52.85546875" style="28" customWidth="1"/>
    <col min="1027" max="1027" width="12.42578125" style="28" bestFit="1" customWidth="1"/>
    <col min="1028" max="1028" width="6.28515625" style="28" customWidth="1"/>
    <col min="1029" max="1029" width="8.7109375" style="28" customWidth="1"/>
    <col min="1030" max="1030" width="11.85546875" style="28" customWidth="1"/>
    <col min="1031" max="1031" width="12.28515625" style="28" customWidth="1"/>
    <col min="1032" max="1032" width="21.5703125" style="28" customWidth="1"/>
    <col min="1033" max="1033" width="17.85546875" style="28" customWidth="1"/>
    <col min="1034" max="1034" width="11" style="28" bestFit="1" customWidth="1"/>
    <col min="1035" max="1037" width="9.140625" style="28"/>
    <col min="1038" max="1038" width="9.42578125" style="28" customWidth="1"/>
    <col min="1039" max="1039" width="11" style="28" bestFit="1" customWidth="1"/>
    <col min="1040" max="1280" width="9.140625" style="28"/>
    <col min="1281" max="1281" width="4.140625" style="28" customWidth="1"/>
    <col min="1282" max="1282" width="52.85546875" style="28" customWidth="1"/>
    <col min="1283" max="1283" width="12.42578125" style="28" bestFit="1" customWidth="1"/>
    <col min="1284" max="1284" width="6.28515625" style="28" customWidth="1"/>
    <col min="1285" max="1285" width="8.7109375" style="28" customWidth="1"/>
    <col min="1286" max="1286" width="11.85546875" style="28" customWidth="1"/>
    <col min="1287" max="1287" width="12.28515625" style="28" customWidth="1"/>
    <col min="1288" max="1288" width="21.5703125" style="28" customWidth="1"/>
    <col min="1289" max="1289" width="17.85546875" style="28" customWidth="1"/>
    <col min="1290" max="1290" width="11" style="28" bestFit="1" customWidth="1"/>
    <col min="1291" max="1293" width="9.140625" style="28"/>
    <col min="1294" max="1294" width="9.42578125" style="28" customWidth="1"/>
    <col min="1295" max="1295" width="11" style="28" bestFit="1" customWidth="1"/>
    <col min="1296" max="1536" width="9.140625" style="28"/>
    <col min="1537" max="1537" width="4.140625" style="28" customWidth="1"/>
    <col min="1538" max="1538" width="52.85546875" style="28" customWidth="1"/>
    <col min="1539" max="1539" width="12.42578125" style="28" bestFit="1" customWidth="1"/>
    <col min="1540" max="1540" width="6.28515625" style="28" customWidth="1"/>
    <col min="1541" max="1541" width="8.7109375" style="28" customWidth="1"/>
    <col min="1542" max="1542" width="11.85546875" style="28" customWidth="1"/>
    <col min="1543" max="1543" width="12.28515625" style="28" customWidth="1"/>
    <col min="1544" max="1544" width="21.5703125" style="28" customWidth="1"/>
    <col min="1545" max="1545" width="17.85546875" style="28" customWidth="1"/>
    <col min="1546" max="1546" width="11" style="28" bestFit="1" customWidth="1"/>
    <col min="1547" max="1549" width="9.140625" style="28"/>
    <col min="1550" max="1550" width="9.42578125" style="28" customWidth="1"/>
    <col min="1551" max="1551" width="11" style="28" bestFit="1" customWidth="1"/>
    <col min="1552" max="1792" width="9.140625" style="28"/>
    <col min="1793" max="1793" width="4.140625" style="28" customWidth="1"/>
    <col min="1794" max="1794" width="52.85546875" style="28" customWidth="1"/>
    <col min="1795" max="1795" width="12.42578125" style="28" bestFit="1" customWidth="1"/>
    <col min="1796" max="1796" width="6.28515625" style="28" customWidth="1"/>
    <col min="1797" max="1797" width="8.7109375" style="28" customWidth="1"/>
    <col min="1798" max="1798" width="11.85546875" style="28" customWidth="1"/>
    <col min="1799" max="1799" width="12.28515625" style="28" customWidth="1"/>
    <col min="1800" max="1800" width="21.5703125" style="28" customWidth="1"/>
    <col min="1801" max="1801" width="17.85546875" style="28" customWidth="1"/>
    <col min="1802" max="1802" width="11" style="28" bestFit="1" customWidth="1"/>
    <col min="1803" max="1805" width="9.140625" style="28"/>
    <col min="1806" max="1806" width="9.42578125" style="28" customWidth="1"/>
    <col min="1807" max="1807" width="11" style="28" bestFit="1" customWidth="1"/>
    <col min="1808" max="2048" width="9.140625" style="28"/>
    <col min="2049" max="2049" width="4.140625" style="28" customWidth="1"/>
    <col min="2050" max="2050" width="52.85546875" style="28" customWidth="1"/>
    <col min="2051" max="2051" width="12.42578125" style="28" bestFit="1" customWidth="1"/>
    <col min="2052" max="2052" width="6.28515625" style="28" customWidth="1"/>
    <col min="2053" max="2053" width="8.7109375" style="28" customWidth="1"/>
    <col min="2054" max="2054" width="11.85546875" style="28" customWidth="1"/>
    <col min="2055" max="2055" width="12.28515625" style="28" customWidth="1"/>
    <col min="2056" max="2056" width="21.5703125" style="28" customWidth="1"/>
    <col min="2057" max="2057" width="17.85546875" style="28" customWidth="1"/>
    <col min="2058" max="2058" width="11" style="28" bestFit="1" customWidth="1"/>
    <col min="2059" max="2061" width="9.140625" style="28"/>
    <col min="2062" max="2062" width="9.42578125" style="28" customWidth="1"/>
    <col min="2063" max="2063" width="11" style="28" bestFit="1" customWidth="1"/>
    <col min="2064" max="2304" width="9.140625" style="28"/>
    <col min="2305" max="2305" width="4.140625" style="28" customWidth="1"/>
    <col min="2306" max="2306" width="52.85546875" style="28" customWidth="1"/>
    <col min="2307" max="2307" width="12.42578125" style="28" bestFit="1" customWidth="1"/>
    <col min="2308" max="2308" width="6.28515625" style="28" customWidth="1"/>
    <col min="2309" max="2309" width="8.7109375" style="28" customWidth="1"/>
    <col min="2310" max="2310" width="11.85546875" style="28" customWidth="1"/>
    <col min="2311" max="2311" width="12.28515625" style="28" customWidth="1"/>
    <col min="2312" max="2312" width="21.5703125" style="28" customWidth="1"/>
    <col min="2313" max="2313" width="17.85546875" style="28" customWidth="1"/>
    <col min="2314" max="2314" width="11" style="28" bestFit="1" customWidth="1"/>
    <col min="2315" max="2317" width="9.140625" style="28"/>
    <col min="2318" max="2318" width="9.42578125" style="28" customWidth="1"/>
    <col min="2319" max="2319" width="11" style="28" bestFit="1" customWidth="1"/>
    <col min="2320" max="2560" width="9.140625" style="28"/>
    <col min="2561" max="2561" width="4.140625" style="28" customWidth="1"/>
    <col min="2562" max="2562" width="52.85546875" style="28" customWidth="1"/>
    <col min="2563" max="2563" width="12.42578125" style="28" bestFit="1" customWidth="1"/>
    <col min="2564" max="2564" width="6.28515625" style="28" customWidth="1"/>
    <col min="2565" max="2565" width="8.7109375" style="28" customWidth="1"/>
    <col min="2566" max="2566" width="11.85546875" style="28" customWidth="1"/>
    <col min="2567" max="2567" width="12.28515625" style="28" customWidth="1"/>
    <col min="2568" max="2568" width="21.5703125" style="28" customWidth="1"/>
    <col min="2569" max="2569" width="17.85546875" style="28" customWidth="1"/>
    <col min="2570" max="2570" width="11" style="28" bestFit="1" customWidth="1"/>
    <col min="2571" max="2573" width="9.140625" style="28"/>
    <col min="2574" max="2574" width="9.42578125" style="28" customWidth="1"/>
    <col min="2575" max="2575" width="11" style="28" bestFit="1" customWidth="1"/>
    <col min="2576" max="2816" width="9.140625" style="28"/>
    <col min="2817" max="2817" width="4.140625" style="28" customWidth="1"/>
    <col min="2818" max="2818" width="52.85546875" style="28" customWidth="1"/>
    <col min="2819" max="2819" width="12.42578125" style="28" bestFit="1" customWidth="1"/>
    <col min="2820" max="2820" width="6.28515625" style="28" customWidth="1"/>
    <col min="2821" max="2821" width="8.7109375" style="28" customWidth="1"/>
    <col min="2822" max="2822" width="11.85546875" style="28" customWidth="1"/>
    <col min="2823" max="2823" width="12.28515625" style="28" customWidth="1"/>
    <col min="2824" max="2824" width="21.5703125" style="28" customWidth="1"/>
    <col min="2825" max="2825" width="17.85546875" style="28" customWidth="1"/>
    <col min="2826" max="2826" width="11" style="28" bestFit="1" customWidth="1"/>
    <col min="2827" max="2829" width="9.140625" style="28"/>
    <col min="2830" max="2830" width="9.42578125" style="28" customWidth="1"/>
    <col min="2831" max="2831" width="11" style="28" bestFit="1" customWidth="1"/>
    <col min="2832" max="3072" width="9.140625" style="28"/>
    <col min="3073" max="3073" width="4.140625" style="28" customWidth="1"/>
    <col min="3074" max="3074" width="52.85546875" style="28" customWidth="1"/>
    <col min="3075" max="3075" width="12.42578125" style="28" bestFit="1" customWidth="1"/>
    <col min="3076" max="3076" width="6.28515625" style="28" customWidth="1"/>
    <col min="3077" max="3077" width="8.7109375" style="28" customWidth="1"/>
    <col min="3078" max="3078" width="11.85546875" style="28" customWidth="1"/>
    <col min="3079" max="3079" width="12.28515625" style="28" customWidth="1"/>
    <col min="3080" max="3080" width="21.5703125" style="28" customWidth="1"/>
    <col min="3081" max="3081" width="17.85546875" style="28" customWidth="1"/>
    <col min="3082" max="3082" width="11" style="28" bestFit="1" customWidth="1"/>
    <col min="3083" max="3085" width="9.140625" style="28"/>
    <col min="3086" max="3086" width="9.42578125" style="28" customWidth="1"/>
    <col min="3087" max="3087" width="11" style="28" bestFit="1" customWidth="1"/>
    <col min="3088" max="3328" width="9.140625" style="28"/>
    <col min="3329" max="3329" width="4.140625" style="28" customWidth="1"/>
    <col min="3330" max="3330" width="52.85546875" style="28" customWidth="1"/>
    <col min="3331" max="3331" width="12.42578125" style="28" bestFit="1" customWidth="1"/>
    <col min="3332" max="3332" width="6.28515625" style="28" customWidth="1"/>
    <col min="3333" max="3333" width="8.7109375" style="28" customWidth="1"/>
    <col min="3334" max="3334" width="11.85546875" style="28" customWidth="1"/>
    <col min="3335" max="3335" width="12.28515625" style="28" customWidth="1"/>
    <col min="3336" max="3336" width="21.5703125" style="28" customWidth="1"/>
    <col min="3337" max="3337" width="17.85546875" style="28" customWidth="1"/>
    <col min="3338" max="3338" width="11" style="28" bestFit="1" customWidth="1"/>
    <col min="3339" max="3341" width="9.140625" style="28"/>
    <col min="3342" max="3342" width="9.42578125" style="28" customWidth="1"/>
    <col min="3343" max="3343" width="11" style="28" bestFit="1" customWidth="1"/>
    <col min="3344" max="3584" width="9.140625" style="28"/>
    <col min="3585" max="3585" width="4.140625" style="28" customWidth="1"/>
    <col min="3586" max="3586" width="52.85546875" style="28" customWidth="1"/>
    <col min="3587" max="3587" width="12.42578125" style="28" bestFit="1" customWidth="1"/>
    <col min="3588" max="3588" width="6.28515625" style="28" customWidth="1"/>
    <col min="3589" max="3589" width="8.7109375" style="28" customWidth="1"/>
    <col min="3590" max="3590" width="11.85546875" style="28" customWidth="1"/>
    <col min="3591" max="3591" width="12.28515625" style="28" customWidth="1"/>
    <col min="3592" max="3592" width="21.5703125" style="28" customWidth="1"/>
    <col min="3593" max="3593" width="17.85546875" style="28" customWidth="1"/>
    <col min="3594" max="3594" width="11" style="28" bestFit="1" customWidth="1"/>
    <col min="3595" max="3597" width="9.140625" style="28"/>
    <col min="3598" max="3598" width="9.42578125" style="28" customWidth="1"/>
    <col min="3599" max="3599" width="11" style="28" bestFit="1" customWidth="1"/>
    <col min="3600" max="3840" width="9.140625" style="28"/>
    <col min="3841" max="3841" width="4.140625" style="28" customWidth="1"/>
    <col min="3842" max="3842" width="52.85546875" style="28" customWidth="1"/>
    <col min="3843" max="3843" width="12.42578125" style="28" bestFit="1" customWidth="1"/>
    <col min="3844" max="3844" width="6.28515625" style="28" customWidth="1"/>
    <col min="3845" max="3845" width="8.7109375" style="28" customWidth="1"/>
    <col min="3846" max="3846" width="11.85546875" style="28" customWidth="1"/>
    <col min="3847" max="3847" width="12.28515625" style="28" customWidth="1"/>
    <col min="3848" max="3848" width="21.5703125" style="28" customWidth="1"/>
    <col min="3849" max="3849" width="17.85546875" style="28" customWidth="1"/>
    <col min="3850" max="3850" width="11" style="28" bestFit="1" customWidth="1"/>
    <col min="3851" max="3853" width="9.140625" style="28"/>
    <col min="3854" max="3854" width="9.42578125" style="28" customWidth="1"/>
    <col min="3855" max="3855" width="11" style="28" bestFit="1" customWidth="1"/>
    <col min="3856" max="4096" width="9.140625" style="28"/>
    <col min="4097" max="4097" width="4.140625" style="28" customWidth="1"/>
    <col min="4098" max="4098" width="52.85546875" style="28" customWidth="1"/>
    <col min="4099" max="4099" width="12.42578125" style="28" bestFit="1" customWidth="1"/>
    <col min="4100" max="4100" width="6.28515625" style="28" customWidth="1"/>
    <col min="4101" max="4101" width="8.7109375" style="28" customWidth="1"/>
    <col min="4102" max="4102" width="11.85546875" style="28" customWidth="1"/>
    <col min="4103" max="4103" width="12.28515625" style="28" customWidth="1"/>
    <col min="4104" max="4104" width="21.5703125" style="28" customWidth="1"/>
    <col min="4105" max="4105" width="17.85546875" style="28" customWidth="1"/>
    <col min="4106" max="4106" width="11" style="28" bestFit="1" customWidth="1"/>
    <col min="4107" max="4109" width="9.140625" style="28"/>
    <col min="4110" max="4110" width="9.42578125" style="28" customWidth="1"/>
    <col min="4111" max="4111" width="11" style="28" bestFit="1" customWidth="1"/>
    <col min="4112" max="4352" width="9.140625" style="28"/>
    <col min="4353" max="4353" width="4.140625" style="28" customWidth="1"/>
    <col min="4354" max="4354" width="52.85546875" style="28" customWidth="1"/>
    <col min="4355" max="4355" width="12.42578125" style="28" bestFit="1" customWidth="1"/>
    <col min="4356" max="4356" width="6.28515625" style="28" customWidth="1"/>
    <col min="4357" max="4357" width="8.7109375" style="28" customWidth="1"/>
    <col min="4358" max="4358" width="11.85546875" style="28" customWidth="1"/>
    <col min="4359" max="4359" width="12.28515625" style="28" customWidth="1"/>
    <col min="4360" max="4360" width="21.5703125" style="28" customWidth="1"/>
    <col min="4361" max="4361" width="17.85546875" style="28" customWidth="1"/>
    <col min="4362" max="4362" width="11" style="28" bestFit="1" customWidth="1"/>
    <col min="4363" max="4365" width="9.140625" style="28"/>
    <col min="4366" max="4366" width="9.42578125" style="28" customWidth="1"/>
    <col min="4367" max="4367" width="11" style="28" bestFit="1" customWidth="1"/>
    <col min="4368" max="4608" width="9.140625" style="28"/>
    <col min="4609" max="4609" width="4.140625" style="28" customWidth="1"/>
    <col min="4610" max="4610" width="52.85546875" style="28" customWidth="1"/>
    <col min="4611" max="4611" width="12.42578125" style="28" bestFit="1" customWidth="1"/>
    <col min="4612" max="4612" width="6.28515625" style="28" customWidth="1"/>
    <col min="4613" max="4613" width="8.7109375" style="28" customWidth="1"/>
    <col min="4614" max="4614" width="11.85546875" style="28" customWidth="1"/>
    <col min="4615" max="4615" width="12.28515625" style="28" customWidth="1"/>
    <col min="4616" max="4616" width="21.5703125" style="28" customWidth="1"/>
    <col min="4617" max="4617" width="17.85546875" style="28" customWidth="1"/>
    <col min="4618" max="4618" width="11" style="28" bestFit="1" customWidth="1"/>
    <col min="4619" max="4621" width="9.140625" style="28"/>
    <col min="4622" max="4622" width="9.42578125" style="28" customWidth="1"/>
    <col min="4623" max="4623" width="11" style="28" bestFit="1" customWidth="1"/>
    <col min="4624" max="4864" width="9.140625" style="28"/>
    <col min="4865" max="4865" width="4.140625" style="28" customWidth="1"/>
    <col min="4866" max="4866" width="52.85546875" style="28" customWidth="1"/>
    <col min="4867" max="4867" width="12.42578125" style="28" bestFit="1" customWidth="1"/>
    <col min="4868" max="4868" width="6.28515625" style="28" customWidth="1"/>
    <col min="4869" max="4869" width="8.7109375" style="28" customWidth="1"/>
    <col min="4870" max="4870" width="11.85546875" style="28" customWidth="1"/>
    <col min="4871" max="4871" width="12.28515625" style="28" customWidth="1"/>
    <col min="4872" max="4872" width="21.5703125" style="28" customWidth="1"/>
    <col min="4873" max="4873" width="17.85546875" style="28" customWidth="1"/>
    <col min="4874" max="4874" width="11" style="28" bestFit="1" customWidth="1"/>
    <col min="4875" max="4877" width="9.140625" style="28"/>
    <col min="4878" max="4878" width="9.42578125" style="28" customWidth="1"/>
    <col min="4879" max="4879" width="11" style="28" bestFit="1" customWidth="1"/>
    <col min="4880" max="5120" width="9.140625" style="28"/>
    <col min="5121" max="5121" width="4.140625" style="28" customWidth="1"/>
    <col min="5122" max="5122" width="52.85546875" style="28" customWidth="1"/>
    <col min="5123" max="5123" width="12.42578125" style="28" bestFit="1" customWidth="1"/>
    <col min="5124" max="5124" width="6.28515625" style="28" customWidth="1"/>
    <col min="5125" max="5125" width="8.7109375" style="28" customWidth="1"/>
    <col min="5126" max="5126" width="11.85546875" style="28" customWidth="1"/>
    <col min="5127" max="5127" width="12.28515625" style="28" customWidth="1"/>
    <col min="5128" max="5128" width="21.5703125" style="28" customWidth="1"/>
    <col min="5129" max="5129" width="17.85546875" style="28" customWidth="1"/>
    <col min="5130" max="5130" width="11" style="28" bestFit="1" customWidth="1"/>
    <col min="5131" max="5133" width="9.140625" style="28"/>
    <col min="5134" max="5134" width="9.42578125" style="28" customWidth="1"/>
    <col min="5135" max="5135" width="11" style="28" bestFit="1" customWidth="1"/>
    <col min="5136" max="5376" width="9.140625" style="28"/>
    <col min="5377" max="5377" width="4.140625" style="28" customWidth="1"/>
    <col min="5378" max="5378" width="52.85546875" style="28" customWidth="1"/>
    <col min="5379" max="5379" width="12.42578125" style="28" bestFit="1" customWidth="1"/>
    <col min="5380" max="5380" width="6.28515625" style="28" customWidth="1"/>
    <col min="5381" max="5381" width="8.7109375" style="28" customWidth="1"/>
    <col min="5382" max="5382" width="11.85546875" style="28" customWidth="1"/>
    <col min="5383" max="5383" width="12.28515625" style="28" customWidth="1"/>
    <col min="5384" max="5384" width="21.5703125" style="28" customWidth="1"/>
    <col min="5385" max="5385" width="17.85546875" style="28" customWidth="1"/>
    <col min="5386" max="5386" width="11" style="28" bestFit="1" customWidth="1"/>
    <col min="5387" max="5389" width="9.140625" style="28"/>
    <col min="5390" max="5390" width="9.42578125" style="28" customWidth="1"/>
    <col min="5391" max="5391" width="11" style="28" bestFit="1" customWidth="1"/>
    <col min="5392" max="5632" width="9.140625" style="28"/>
    <col min="5633" max="5633" width="4.140625" style="28" customWidth="1"/>
    <col min="5634" max="5634" width="52.85546875" style="28" customWidth="1"/>
    <col min="5635" max="5635" width="12.42578125" style="28" bestFit="1" customWidth="1"/>
    <col min="5636" max="5636" width="6.28515625" style="28" customWidth="1"/>
    <col min="5637" max="5637" width="8.7109375" style="28" customWidth="1"/>
    <col min="5638" max="5638" width="11.85546875" style="28" customWidth="1"/>
    <col min="5639" max="5639" width="12.28515625" style="28" customWidth="1"/>
    <col min="5640" max="5640" width="21.5703125" style="28" customWidth="1"/>
    <col min="5641" max="5641" width="17.85546875" style="28" customWidth="1"/>
    <col min="5642" max="5642" width="11" style="28" bestFit="1" customWidth="1"/>
    <col min="5643" max="5645" width="9.140625" style="28"/>
    <col min="5646" max="5646" width="9.42578125" style="28" customWidth="1"/>
    <col min="5647" max="5647" width="11" style="28" bestFit="1" customWidth="1"/>
    <col min="5648" max="5888" width="9.140625" style="28"/>
    <col min="5889" max="5889" width="4.140625" style="28" customWidth="1"/>
    <col min="5890" max="5890" width="52.85546875" style="28" customWidth="1"/>
    <col min="5891" max="5891" width="12.42578125" style="28" bestFit="1" customWidth="1"/>
    <col min="5892" max="5892" width="6.28515625" style="28" customWidth="1"/>
    <col min="5893" max="5893" width="8.7109375" style="28" customWidth="1"/>
    <col min="5894" max="5894" width="11.85546875" style="28" customWidth="1"/>
    <col min="5895" max="5895" width="12.28515625" style="28" customWidth="1"/>
    <col min="5896" max="5896" width="21.5703125" style="28" customWidth="1"/>
    <col min="5897" max="5897" width="17.85546875" style="28" customWidth="1"/>
    <col min="5898" max="5898" width="11" style="28" bestFit="1" customWidth="1"/>
    <col min="5899" max="5901" width="9.140625" style="28"/>
    <col min="5902" max="5902" width="9.42578125" style="28" customWidth="1"/>
    <col min="5903" max="5903" width="11" style="28" bestFit="1" customWidth="1"/>
    <col min="5904" max="6144" width="9.140625" style="28"/>
    <col min="6145" max="6145" width="4.140625" style="28" customWidth="1"/>
    <col min="6146" max="6146" width="52.85546875" style="28" customWidth="1"/>
    <col min="6147" max="6147" width="12.42578125" style="28" bestFit="1" customWidth="1"/>
    <col min="6148" max="6148" width="6.28515625" style="28" customWidth="1"/>
    <col min="6149" max="6149" width="8.7109375" style="28" customWidth="1"/>
    <col min="6150" max="6150" width="11.85546875" style="28" customWidth="1"/>
    <col min="6151" max="6151" width="12.28515625" style="28" customWidth="1"/>
    <col min="6152" max="6152" width="21.5703125" style="28" customWidth="1"/>
    <col min="6153" max="6153" width="17.85546875" style="28" customWidth="1"/>
    <col min="6154" max="6154" width="11" style="28" bestFit="1" customWidth="1"/>
    <col min="6155" max="6157" width="9.140625" style="28"/>
    <col min="6158" max="6158" width="9.42578125" style="28" customWidth="1"/>
    <col min="6159" max="6159" width="11" style="28" bestFit="1" customWidth="1"/>
    <col min="6160" max="6400" width="9.140625" style="28"/>
    <col min="6401" max="6401" width="4.140625" style="28" customWidth="1"/>
    <col min="6402" max="6402" width="52.85546875" style="28" customWidth="1"/>
    <col min="6403" max="6403" width="12.42578125" style="28" bestFit="1" customWidth="1"/>
    <col min="6404" max="6404" width="6.28515625" style="28" customWidth="1"/>
    <col min="6405" max="6405" width="8.7109375" style="28" customWidth="1"/>
    <col min="6406" max="6406" width="11.85546875" style="28" customWidth="1"/>
    <col min="6407" max="6407" width="12.28515625" style="28" customWidth="1"/>
    <col min="6408" max="6408" width="21.5703125" style="28" customWidth="1"/>
    <col min="6409" max="6409" width="17.85546875" style="28" customWidth="1"/>
    <col min="6410" max="6410" width="11" style="28" bestFit="1" customWidth="1"/>
    <col min="6411" max="6413" width="9.140625" style="28"/>
    <col min="6414" max="6414" width="9.42578125" style="28" customWidth="1"/>
    <col min="6415" max="6415" width="11" style="28" bestFit="1" customWidth="1"/>
    <col min="6416" max="6656" width="9.140625" style="28"/>
    <col min="6657" max="6657" width="4.140625" style="28" customWidth="1"/>
    <col min="6658" max="6658" width="52.85546875" style="28" customWidth="1"/>
    <col min="6659" max="6659" width="12.42578125" style="28" bestFit="1" customWidth="1"/>
    <col min="6660" max="6660" width="6.28515625" style="28" customWidth="1"/>
    <col min="6661" max="6661" width="8.7109375" style="28" customWidth="1"/>
    <col min="6662" max="6662" width="11.85546875" style="28" customWidth="1"/>
    <col min="6663" max="6663" width="12.28515625" style="28" customWidth="1"/>
    <col min="6664" max="6664" width="21.5703125" style="28" customWidth="1"/>
    <col min="6665" max="6665" width="17.85546875" style="28" customWidth="1"/>
    <col min="6666" max="6666" width="11" style="28" bestFit="1" customWidth="1"/>
    <col min="6667" max="6669" width="9.140625" style="28"/>
    <col min="6670" max="6670" width="9.42578125" style="28" customWidth="1"/>
    <col min="6671" max="6671" width="11" style="28" bestFit="1" customWidth="1"/>
    <col min="6672" max="6912" width="9.140625" style="28"/>
    <col min="6913" max="6913" width="4.140625" style="28" customWidth="1"/>
    <col min="6914" max="6914" width="52.85546875" style="28" customWidth="1"/>
    <col min="6915" max="6915" width="12.42578125" style="28" bestFit="1" customWidth="1"/>
    <col min="6916" max="6916" width="6.28515625" style="28" customWidth="1"/>
    <col min="6917" max="6917" width="8.7109375" style="28" customWidth="1"/>
    <col min="6918" max="6918" width="11.85546875" style="28" customWidth="1"/>
    <col min="6919" max="6919" width="12.28515625" style="28" customWidth="1"/>
    <col min="6920" max="6920" width="21.5703125" style="28" customWidth="1"/>
    <col min="6921" max="6921" width="17.85546875" style="28" customWidth="1"/>
    <col min="6922" max="6922" width="11" style="28" bestFit="1" customWidth="1"/>
    <col min="6923" max="6925" width="9.140625" style="28"/>
    <col min="6926" max="6926" width="9.42578125" style="28" customWidth="1"/>
    <col min="6927" max="6927" width="11" style="28" bestFit="1" customWidth="1"/>
    <col min="6928" max="7168" width="9.140625" style="28"/>
    <col min="7169" max="7169" width="4.140625" style="28" customWidth="1"/>
    <col min="7170" max="7170" width="52.85546875" style="28" customWidth="1"/>
    <col min="7171" max="7171" width="12.42578125" style="28" bestFit="1" customWidth="1"/>
    <col min="7172" max="7172" width="6.28515625" style="28" customWidth="1"/>
    <col min="7173" max="7173" width="8.7109375" style="28" customWidth="1"/>
    <col min="7174" max="7174" width="11.85546875" style="28" customWidth="1"/>
    <col min="7175" max="7175" width="12.28515625" style="28" customWidth="1"/>
    <col min="7176" max="7176" width="21.5703125" style="28" customWidth="1"/>
    <col min="7177" max="7177" width="17.85546875" style="28" customWidth="1"/>
    <col min="7178" max="7178" width="11" style="28" bestFit="1" customWidth="1"/>
    <col min="7179" max="7181" width="9.140625" style="28"/>
    <col min="7182" max="7182" width="9.42578125" style="28" customWidth="1"/>
    <col min="7183" max="7183" width="11" style="28" bestFit="1" customWidth="1"/>
    <col min="7184" max="7424" width="9.140625" style="28"/>
    <col min="7425" max="7425" width="4.140625" style="28" customWidth="1"/>
    <col min="7426" max="7426" width="52.85546875" style="28" customWidth="1"/>
    <col min="7427" max="7427" width="12.42578125" style="28" bestFit="1" customWidth="1"/>
    <col min="7428" max="7428" width="6.28515625" style="28" customWidth="1"/>
    <col min="7429" max="7429" width="8.7109375" style="28" customWidth="1"/>
    <col min="7430" max="7430" width="11.85546875" style="28" customWidth="1"/>
    <col min="7431" max="7431" width="12.28515625" style="28" customWidth="1"/>
    <col min="7432" max="7432" width="21.5703125" style="28" customWidth="1"/>
    <col min="7433" max="7433" width="17.85546875" style="28" customWidth="1"/>
    <col min="7434" max="7434" width="11" style="28" bestFit="1" customWidth="1"/>
    <col min="7435" max="7437" width="9.140625" style="28"/>
    <col min="7438" max="7438" width="9.42578125" style="28" customWidth="1"/>
    <col min="7439" max="7439" width="11" style="28" bestFit="1" customWidth="1"/>
    <col min="7440" max="7680" width="9.140625" style="28"/>
    <col min="7681" max="7681" width="4.140625" style="28" customWidth="1"/>
    <col min="7682" max="7682" width="52.85546875" style="28" customWidth="1"/>
    <col min="7683" max="7683" width="12.42578125" style="28" bestFit="1" customWidth="1"/>
    <col min="7684" max="7684" width="6.28515625" style="28" customWidth="1"/>
    <col min="7685" max="7685" width="8.7109375" style="28" customWidth="1"/>
    <col min="7686" max="7686" width="11.85546875" style="28" customWidth="1"/>
    <col min="7687" max="7687" width="12.28515625" style="28" customWidth="1"/>
    <col min="7688" max="7688" width="21.5703125" style="28" customWidth="1"/>
    <col min="7689" max="7689" width="17.85546875" style="28" customWidth="1"/>
    <col min="7690" max="7690" width="11" style="28" bestFit="1" customWidth="1"/>
    <col min="7691" max="7693" width="9.140625" style="28"/>
    <col min="7694" max="7694" width="9.42578125" style="28" customWidth="1"/>
    <col min="7695" max="7695" width="11" style="28" bestFit="1" customWidth="1"/>
    <col min="7696" max="7936" width="9.140625" style="28"/>
    <col min="7937" max="7937" width="4.140625" style="28" customWidth="1"/>
    <col min="7938" max="7938" width="52.85546875" style="28" customWidth="1"/>
    <col min="7939" max="7939" width="12.42578125" style="28" bestFit="1" customWidth="1"/>
    <col min="7940" max="7940" width="6.28515625" style="28" customWidth="1"/>
    <col min="7941" max="7941" width="8.7109375" style="28" customWidth="1"/>
    <col min="7942" max="7942" width="11.85546875" style="28" customWidth="1"/>
    <col min="7943" max="7943" width="12.28515625" style="28" customWidth="1"/>
    <col min="7944" max="7944" width="21.5703125" style="28" customWidth="1"/>
    <col min="7945" max="7945" width="17.85546875" style="28" customWidth="1"/>
    <col min="7946" max="7946" width="11" style="28" bestFit="1" customWidth="1"/>
    <col min="7947" max="7949" width="9.140625" style="28"/>
    <col min="7950" max="7950" width="9.42578125" style="28" customWidth="1"/>
    <col min="7951" max="7951" width="11" style="28" bestFit="1" customWidth="1"/>
    <col min="7952" max="8192" width="9.140625" style="28"/>
    <col min="8193" max="8193" width="4.140625" style="28" customWidth="1"/>
    <col min="8194" max="8194" width="52.85546875" style="28" customWidth="1"/>
    <col min="8195" max="8195" width="12.42578125" style="28" bestFit="1" customWidth="1"/>
    <col min="8196" max="8196" width="6.28515625" style="28" customWidth="1"/>
    <col min="8197" max="8197" width="8.7109375" style="28" customWidth="1"/>
    <col min="8198" max="8198" width="11.85546875" style="28" customWidth="1"/>
    <col min="8199" max="8199" width="12.28515625" style="28" customWidth="1"/>
    <col min="8200" max="8200" width="21.5703125" style="28" customWidth="1"/>
    <col min="8201" max="8201" width="17.85546875" style="28" customWidth="1"/>
    <col min="8202" max="8202" width="11" style="28" bestFit="1" customWidth="1"/>
    <col min="8203" max="8205" width="9.140625" style="28"/>
    <col min="8206" max="8206" width="9.42578125" style="28" customWidth="1"/>
    <col min="8207" max="8207" width="11" style="28" bestFit="1" customWidth="1"/>
    <col min="8208" max="8448" width="9.140625" style="28"/>
    <col min="8449" max="8449" width="4.140625" style="28" customWidth="1"/>
    <col min="8450" max="8450" width="52.85546875" style="28" customWidth="1"/>
    <col min="8451" max="8451" width="12.42578125" style="28" bestFit="1" customWidth="1"/>
    <col min="8452" max="8452" width="6.28515625" style="28" customWidth="1"/>
    <col min="8453" max="8453" width="8.7109375" style="28" customWidth="1"/>
    <col min="8454" max="8454" width="11.85546875" style="28" customWidth="1"/>
    <col min="8455" max="8455" width="12.28515625" style="28" customWidth="1"/>
    <col min="8456" max="8456" width="21.5703125" style="28" customWidth="1"/>
    <col min="8457" max="8457" width="17.85546875" style="28" customWidth="1"/>
    <col min="8458" max="8458" width="11" style="28" bestFit="1" customWidth="1"/>
    <col min="8459" max="8461" width="9.140625" style="28"/>
    <col min="8462" max="8462" width="9.42578125" style="28" customWidth="1"/>
    <col min="8463" max="8463" width="11" style="28" bestFit="1" customWidth="1"/>
    <col min="8464" max="8704" width="9.140625" style="28"/>
    <col min="8705" max="8705" width="4.140625" style="28" customWidth="1"/>
    <col min="8706" max="8706" width="52.85546875" style="28" customWidth="1"/>
    <col min="8707" max="8707" width="12.42578125" style="28" bestFit="1" customWidth="1"/>
    <col min="8708" max="8708" width="6.28515625" style="28" customWidth="1"/>
    <col min="8709" max="8709" width="8.7109375" style="28" customWidth="1"/>
    <col min="8710" max="8710" width="11.85546875" style="28" customWidth="1"/>
    <col min="8711" max="8711" width="12.28515625" style="28" customWidth="1"/>
    <col min="8712" max="8712" width="21.5703125" style="28" customWidth="1"/>
    <col min="8713" max="8713" width="17.85546875" style="28" customWidth="1"/>
    <col min="8714" max="8714" width="11" style="28" bestFit="1" customWidth="1"/>
    <col min="8715" max="8717" width="9.140625" style="28"/>
    <col min="8718" max="8718" width="9.42578125" style="28" customWidth="1"/>
    <col min="8719" max="8719" width="11" style="28" bestFit="1" customWidth="1"/>
    <col min="8720" max="8960" width="9.140625" style="28"/>
    <col min="8961" max="8961" width="4.140625" style="28" customWidth="1"/>
    <col min="8962" max="8962" width="52.85546875" style="28" customWidth="1"/>
    <col min="8963" max="8963" width="12.42578125" style="28" bestFit="1" customWidth="1"/>
    <col min="8964" max="8964" width="6.28515625" style="28" customWidth="1"/>
    <col min="8965" max="8965" width="8.7109375" style="28" customWidth="1"/>
    <col min="8966" max="8966" width="11.85546875" style="28" customWidth="1"/>
    <col min="8967" max="8967" width="12.28515625" style="28" customWidth="1"/>
    <col min="8968" max="8968" width="21.5703125" style="28" customWidth="1"/>
    <col min="8969" max="8969" width="17.85546875" style="28" customWidth="1"/>
    <col min="8970" max="8970" width="11" style="28" bestFit="1" customWidth="1"/>
    <col min="8971" max="8973" width="9.140625" style="28"/>
    <col min="8974" max="8974" width="9.42578125" style="28" customWidth="1"/>
    <col min="8975" max="8975" width="11" style="28" bestFit="1" customWidth="1"/>
    <col min="8976" max="9216" width="9.140625" style="28"/>
    <col min="9217" max="9217" width="4.140625" style="28" customWidth="1"/>
    <col min="9218" max="9218" width="52.85546875" style="28" customWidth="1"/>
    <col min="9219" max="9219" width="12.42578125" style="28" bestFit="1" customWidth="1"/>
    <col min="9220" max="9220" width="6.28515625" style="28" customWidth="1"/>
    <col min="9221" max="9221" width="8.7109375" style="28" customWidth="1"/>
    <col min="9222" max="9222" width="11.85546875" style="28" customWidth="1"/>
    <col min="9223" max="9223" width="12.28515625" style="28" customWidth="1"/>
    <col min="9224" max="9224" width="21.5703125" style="28" customWidth="1"/>
    <col min="9225" max="9225" width="17.85546875" style="28" customWidth="1"/>
    <col min="9226" max="9226" width="11" style="28" bestFit="1" customWidth="1"/>
    <col min="9227" max="9229" width="9.140625" style="28"/>
    <col min="9230" max="9230" width="9.42578125" style="28" customWidth="1"/>
    <col min="9231" max="9231" width="11" style="28" bestFit="1" customWidth="1"/>
    <col min="9232" max="9472" width="9.140625" style="28"/>
    <col min="9473" max="9473" width="4.140625" style="28" customWidth="1"/>
    <col min="9474" max="9474" width="52.85546875" style="28" customWidth="1"/>
    <col min="9475" max="9475" width="12.42578125" style="28" bestFit="1" customWidth="1"/>
    <col min="9476" max="9476" width="6.28515625" style="28" customWidth="1"/>
    <col min="9477" max="9477" width="8.7109375" style="28" customWidth="1"/>
    <col min="9478" max="9478" width="11.85546875" style="28" customWidth="1"/>
    <col min="9479" max="9479" width="12.28515625" style="28" customWidth="1"/>
    <col min="9480" max="9480" width="21.5703125" style="28" customWidth="1"/>
    <col min="9481" max="9481" width="17.85546875" style="28" customWidth="1"/>
    <col min="9482" max="9482" width="11" style="28" bestFit="1" customWidth="1"/>
    <col min="9483" max="9485" width="9.140625" style="28"/>
    <col min="9486" max="9486" width="9.42578125" style="28" customWidth="1"/>
    <col min="9487" max="9487" width="11" style="28" bestFit="1" customWidth="1"/>
    <col min="9488" max="9728" width="9.140625" style="28"/>
    <col min="9729" max="9729" width="4.140625" style="28" customWidth="1"/>
    <col min="9730" max="9730" width="52.85546875" style="28" customWidth="1"/>
    <col min="9731" max="9731" width="12.42578125" style="28" bestFit="1" customWidth="1"/>
    <col min="9732" max="9732" width="6.28515625" style="28" customWidth="1"/>
    <col min="9733" max="9733" width="8.7109375" style="28" customWidth="1"/>
    <col min="9734" max="9734" width="11.85546875" style="28" customWidth="1"/>
    <col min="9735" max="9735" width="12.28515625" style="28" customWidth="1"/>
    <col min="9736" max="9736" width="21.5703125" style="28" customWidth="1"/>
    <col min="9737" max="9737" width="17.85546875" style="28" customWidth="1"/>
    <col min="9738" max="9738" width="11" style="28" bestFit="1" customWidth="1"/>
    <col min="9739" max="9741" width="9.140625" style="28"/>
    <col min="9742" max="9742" width="9.42578125" style="28" customWidth="1"/>
    <col min="9743" max="9743" width="11" style="28" bestFit="1" customWidth="1"/>
    <col min="9744" max="9984" width="9.140625" style="28"/>
    <col min="9985" max="9985" width="4.140625" style="28" customWidth="1"/>
    <col min="9986" max="9986" width="52.85546875" style="28" customWidth="1"/>
    <col min="9987" max="9987" width="12.42578125" style="28" bestFit="1" customWidth="1"/>
    <col min="9988" max="9988" width="6.28515625" style="28" customWidth="1"/>
    <col min="9989" max="9989" width="8.7109375" style="28" customWidth="1"/>
    <col min="9990" max="9990" width="11.85546875" style="28" customWidth="1"/>
    <col min="9991" max="9991" width="12.28515625" style="28" customWidth="1"/>
    <col min="9992" max="9992" width="21.5703125" style="28" customWidth="1"/>
    <col min="9993" max="9993" width="17.85546875" style="28" customWidth="1"/>
    <col min="9994" max="9994" width="11" style="28" bestFit="1" customWidth="1"/>
    <col min="9995" max="9997" width="9.140625" style="28"/>
    <col min="9998" max="9998" width="9.42578125" style="28" customWidth="1"/>
    <col min="9999" max="9999" width="11" style="28" bestFit="1" customWidth="1"/>
    <col min="10000" max="10240" width="9.140625" style="28"/>
    <col min="10241" max="10241" width="4.140625" style="28" customWidth="1"/>
    <col min="10242" max="10242" width="52.85546875" style="28" customWidth="1"/>
    <col min="10243" max="10243" width="12.42578125" style="28" bestFit="1" customWidth="1"/>
    <col min="10244" max="10244" width="6.28515625" style="28" customWidth="1"/>
    <col min="10245" max="10245" width="8.7109375" style="28" customWidth="1"/>
    <col min="10246" max="10246" width="11.85546875" style="28" customWidth="1"/>
    <col min="10247" max="10247" width="12.28515625" style="28" customWidth="1"/>
    <col min="10248" max="10248" width="21.5703125" style="28" customWidth="1"/>
    <col min="10249" max="10249" width="17.85546875" style="28" customWidth="1"/>
    <col min="10250" max="10250" width="11" style="28" bestFit="1" customWidth="1"/>
    <col min="10251" max="10253" width="9.140625" style="28"/>
    <col min="10254" max="10254" width="9.42578125" style="28" customWidth="1"/>
    <col min="10255" max="10255" width="11" style="28" bestFit="1" customWidth="1"/>
    <col min="10256" max="10496" width="9.140625" style="28"/>
    <col min="10497" max="10497" width="4.140625" style="28" customWidth="1"/>
    <col min="10498" max="10498" width="52.85546875" style="28" customWidth="1"/>
    <col min="10499" max="10499" width="12.42578125" style="28" bestFit="1" customWidth="1"/>
    <col min="10500" max="10500" width="6.28515625" style="28" customWidth="1"/>
    <col min="10501" max="10501" width="8.7109375" style="28" customWidth="1"/>
    <col min="10502" max="10502" width="11.85546875" style="28" customWidth="1"/>
    <col min="10503" max="10503" width="12.28515625" style="28" customWidth="1"/>
    <col min="10504" max="10504" width="21.5703125" style="28" customWidth="1"/>
    <col min="10505" max="10505" width="17.85546875" style="28" customWidth="1"/>
    <col min="10506" max="10506" width="11" style="28" bestFit="1" customWidth="1"/>
    <col min="10507" max="10509" width="9.140625" style="28"/>
    <col min="10510" max="10510" width="9.42578125" style="28" customWidth="1"/>
    <col min="10511" max="10511" width="11" style="28" bestFit="1" customWidth="1"/>
    <col min="10512" max="10752" width="9.140625" style="28"/>
    <col min="10753" max="10753" width="4.140625" style="28" customWidth="1"/>
    <col min="10754" max="10754" width="52.85546875" style="28" customWidth="1"/>
    <col min="10755" max="10755" width="12.42578125" style="28" bestFit="1" customWidth="1"/>
    <col min="10756" max="10756" width="6.28515625" style="28" customWidth="1"/>
    <col min="10757" max="10757" width="8.7109375" style="28" customWidth="1"/>
    <col min="10758" max="10758" width="11.85546875" style="28" customWidth="1"/>
    <col min="10759" max="10759" width="12.28515625" style="28" customWidth="1"/>
    <col min="10760" max="10760" width="21.5703125" style="28" customWidth="1"/>
    <col min="10761" max="10761" width="17.85546875" style="28" customWidth="1"/>
    <col min="10762" max="10762" width="11" style="28" bestFit="1" customWidth="1"/>
    <col min="10763" max="10765" width="9.140625" style="28"/>
    <col min="10766" max="10766" width="9.42578125" style="28" customWidth="1"/>
    <col min="10767" max="10767" width="11" style="28" bestFit="1" customWidth="1"/>
    <col min="10768" max="11008" width="9.140625" style="28"/>
    <col min="11009" max="11009" width="4.140625" style="28" customWidth="1"/>
    <col min="11010" max="11010" width="52.85546875" style="28" customWidth="1"/>
    <col min="11011" max="11011" width="12.42578125" style="28" bestFit="1" customWidth="1"/>
    <col min="11012" max="11012" width="6.28515625" style="28" customWidth="1"/>
    <col min="11013" max="11013" width="8.7109375" style="28" customWidth="1"/>
    <col min="11014" max="11014" width="11.85546875" style="28" customWidth="1"/>
    <col min="11015" max="11015" width="12.28515625" style="28" customWidth="1"/>
    <col min="11016" max="11016" width="21.5703125" style="28" customWidth="1"/>
    <col min="11017" max="11017" width="17.85546875" style="28" customWidth="1"/>
    <col min="11018" max="11018" width="11" style="28" bestFit="1" customWidth="1"/>
    <col min="11019" max="11021" width="9.140625" style="28"/>
    <col min="11022" max="11022" width="9.42578125" style="28" customWidth="1"/>
    <col min="11023" max="11023" width="11" style="28" bestFit="1" customWidth="1"/>
    <col min="11024" max="11264" width="9.140625" style="28"/>
    <col min="11265" max="11265" width="4.140625" style="28" customWidth="1"/>
    <col min="11266" max="11266" width="52.85546875" style="28" customWidth="1"/>
    <col min="11267" max="11267" width="12.42578125" style="28" bestFit="1" customWidth="1"/>
    <col min="11268" max="11268" width="6.28515625" style="28" customWidth="1"/>
    <col min="11269" max="11269" width="8.7109375" style="28" customWidth="1"/>
    <col min="11270" max="11270" width="11.85546875" style="28" customWidth="1"/>
    <col min="11271" max="11271" width="12.28515625" style="28" customWidth="1"/>
    <col min="11272" max="11272" width="21.5703125" style="28" customWidth="1"/>
    <col min="11273" max="11273" width="17.85546875" style="28" customWidth="1"/>
    <col min="11274" max="11274" width="11" style="28" bestFit="1" customWidth="1"/>
    <col min="11275" max="11277" width="9.140625" style="28"/>
    <col min="11278" max="11278" width="9.42578125" style="28" customWidth="1"/>
    <col min="11279" max="11279" width="11" style="28" bestFit="1" customWidth="1"/>
    <col min="11280" max="11520" width="9.140625" style="28"/>
    <col min="11521" max="11521" width="4.140625" style="28" customWidth="1"/>
    <col min="11522" max="11522" width="52.85546875" style="28" customWidth="1"/>
    <col min="11523" max="11523" width="12.42578125" style="28" bestFit="1" customWidth="1"/>
    <col min="11524" max="11524" width="6.28515625" style="28" customWidth="1"/>
    <col min="11525" max="11525" width="8.7109375" style="28" customWidth="1"/>
    <col min="11526" max="11526" width="11.85546875" style="28" customWidth="1"/>
    <col min="11527" max="11527" width="12.28515625" style="28" customWidth="1"/>
    <col min="11528" max="11528" width="21.5703125" style="28" customWidth="1"/>
    <col min="11529" max="11529" width="17.85546875" style="28" customWidth="1"/>
    <col min="11530" max="11530" width="11" style="28" bestFit="1" customWidth="1"/>
    <col min="11531" max="11533" width="9.140625" style="28"/>
    <col min="11534" max="11534" width="9.42578125" style="28" customWidth="1"/>
    <col min="11535" max="11535" width="11" style="28" bestFit="1" customWidth="1"/>
    <col min="11536" max="11776" width="9.140625" style="28"/>
    <col min="11777" max="11777" width="4.140625" style="28" customWidth="1"/>
    <col min="11778" max="11778" width="52.85546875" style="28" customWidth="1"/>
    <col min="11779" max="11779" width="12.42578125" style="28" bestFit="1" customWidth="1"/>
    <col min="11780" max="11780" width="6.28515625" style="28" customWidth="1"/>
    <col min="11781" max="11781" width="8.7109375" style="28" customWidth="1"/>
    <col min="11782" max="11782" width="11.85546875" style="28" customWidth="1"/>
    <col min="11783" max="11783" width="12.28515625" style="28" customWidth="1"/>
    <col min="11784" max="11784" width="21.5703125" style="28" customWidth="1"/>
    <col min="11785" max="11785" width="17.85546875" style="28" customWidth="1"/>
    <col min="11786" max="11786" width="11" style="28" bestFit="1" customWidth="1"/>
    <col min="11787" max="11789" width="9.140625" style="28"/>
    <col min="11790" max="11790" width="9.42578125" style="28" customWidth="1"/>
    <col min="11791" max="11791" width="11" style="28" bestFit="1" customWidth="1"/>
    <col min="11792" max="12032" width="9.140625" style="28"/>
    <col min="12033" max="12033" width="4.140625" style="28" customWidth="1"/>
    <col min="12034" max="12034" width="52.85546875" style="28" customWidth="1"/>
    <col min="12035" max="12035" width="12.42578125" style="28" bestFit="1" customWidth="1"/>
    <col min="12036" max="12036" width="6.28515625" style="28" customWidth="1"/>
    <col min="12037" max="12037" width="8.7109375" style="28" customWidth="1"/>
    <col min="12038" max="12038" width="11.85546875" style="28" customWidth="1"/>
    <col min="12039" max="12039" width="12.28515625" style="28" customWidth="1"/>
    <col min="12040" max="12040" width="21.5703125" style="28" customWidth="1"/>
    <col min="12041" max="12041" width="17.85546875" style="28" customWidth="1"/>
    <col min="12042" max="12042" width="11" style="28" bestFit="1" customWidth="1"/>
    <col min="12043" max="12045" width="9.140625" style="28"/>
    <col min="12046" max="12046" width="9.42578125" style="28" customWidth="1"/>
    <col min="12047" max="12047" width="11" style="28" bestFit="1" customWidth="1"/>
    <col min="12048" max="12288" width="9.140625" style="28"/>
    <col min="12289" max="12289" width="4.140625" style="28" customWidth="1"/>
    <col min="12290" max="12290" width="52.85546875" style="28" customWidth="1"/>
    <col min="12291" max="12291" width="12.42578125" style="28" bestFit="1" customWidth="1"/>
    <col min="12292" max="12292" width="6.28515625" style="28" customWidth="1"/>
    <col min="12293" max="12293" width="8.7109375" style="28" customWidth="1"/>
    <col min="12294" max="12294" width="11.85546875" style="28" customWidth="1"/>
    <col min="12295" max="12295" width="12.28515625" style="28" customWidth="1"/>
    <col min="12296" max="12296" width="21.5703125" style="28" customWidth="1"/>
    <col min="12297" max="12297" width="17.85546875" style="28" customWidth="1"/>
    <col min="12298" max="12298" width="11" style="28" bestFit="1" customWidth="1"/>
    <col min="12299" max="12301" width="9.140625" style="28"/>
    <col min="12302" max="12302" width="9.42578125" style="28" customWidth="1"/>
    <col min="12303" max="12303" width="11" style="28" bestFit="1" customWidth="1"/>
    <col min="12304" max="12544" width="9.140625" style="28"/>
    <col min="12545" max="12545" width="4.140625" style="28" customWidth="1"/>
    <col min="12546" max="12546" width="52.85546875" style="28" customWidth="1"/>
    <col min="12547" max="12547" width="12.42578125" style="28" bestFit="1" customWidth="1"/>
    <col min="12548" max="12548" width="6.28515625" style="28" customWidth="1"/>
    <col min="12549" max="12549" width="8.7109375" style="28" customWidth="1"/>
    <col min="12550" max="12550" width="11.85546875" style="28" customWidth="1"/>
    <col min="12551" max="12551" width="12.28515625" style="28" customWidth="1"/>
    <col min="12552" max="12552" width="21.5703125" style="28" customWidth="1"/>
    <col min="12553" max="12553" width="17.85546875" style="28" customWidth="1"/>
    <col min="12554" max="12554" width="11" style="28" bestFit="1" customWidth="1"/>
    <col min="12555" max="12557" width="9.140625" style="28"/>
    <col min="12558" max="12558" width="9.42578125" style="28" customWidth="1"/>
    <col min="12559" max="12559" width="11" style="28" bestFit="1" customWidth="1"/>
    <col min="12560" max="12800" width="9.140625" style="28"/>
    <col min="12801" max="12801" width="4.140625" style="28" customWidth="1"/>
    <col min="12802" max="12802" width="52.85546875" style="28" customWidth="1"/>
    <col min="12803" max="12803" width="12.42578125" style="28" bestFit="1" customWidth="1"/>
    <col min="12804" max="12804" width="6.28515625" style="28" customWidth="1"/>
    <col min="12805" max="12805" width="8.7109375" style="28" customWidth="1"/>
    <col min="12806" max="12806" width="11.85546875" style="28" customWidth="1"/>
    <col min="12807" max="12807" width="12.28515625" style="28" customWidth="1"/>
    <col min="12808" max="12808" width="21.5703125" style="28" customWidth="1"/>
    <col min="12809" max="12809" width="17.85546875" style="28" customWidth="1"/>
    <col min="12810" max="12810" width="11" style="28" bestFit="1" customWidth="1"/>
    <col min="12811" max="12813" width="9.140625" style="28"/>
    <col min="12814" max="12814" width="9.42578125" style="28" customWidth="1"/>
    <col min="12815" max="12815" width="11" style="28" bestFit="1" customWidth="1"/>
    <col min="12816" max="13056" width="9.140625" style="28"/>
    <col min="13057" max="13057" width="4.140625" style="28" customWidth="1"/>
    <col min="13058" max="13058" width="52.85546875" style="28" customWidth="1"/>
    <col min="13059" max="13059" width="12.42578125" style="28" bestFit="1" customWidth="1"/>
    <col min="13060" max="13060" width="6.28515625" style="28" customWidth="1"/>
    <col min="13061" max="13061" width="8.7109375" style="28" customWidth="1"/>
    <col min="13062" max="13062" width="11.85546875" style="28" customWidth="1"/>
    <col min="13063" max="13063" width="12.28515625" style="28" customWidth="1"/>
    <col min="13064" max="13064" width="21.5703125" style="28" customWidth="1"/>
    <col min="13065" max="13065" width="17.85546875" style="28" customWidth="1"/>
    <col min="13066" max="13066" width="11" style="28" bestFit="1" customWidth="1"/>
    <col min="13067" max="13069" width="9.140625" style="28"/>
    <col min="13070" max="13070" width="9.42578125" style="28" customWidth="1"/>
    <col min="13071" max="13071" width="11" style="28" bestFit="1" customWidth="1"/>
    <col min="13072" max="13312" width="9.140625" style="28"/>
    <col min="13313" max="13313" width="4.140625" style="28" customWidth="1"/>
    <col min="13314" max="13314" width="52.85546875" style="28" customWidth="1"/>
    <col min="13315" max="13315" width="12.42578125" style="28" bestFit="1" customWidth="1"/>
    <col min="13316" max="13316" width="6.28515625" style="28" customWidth="1"/>
    <col min="13317" max="13317" width="8.7109375" style="28" customWidth="1"/>
    <col min="13318" max="13318" width="11.85546875" style="28" customWidth="1"/>
    <col min="13319" max="13319" width="12.28515625" style="28" customWidth="1"/>
    <col min="13320" max="13320" width="21.5703125" style="28" customWidth="1"/>
    <col min="13321" max="13321" width="17.85546875" style="28" customWidth="1"/>
    <col min="13322" max="13322" width="11" style="28" bestFit="1" customWidth="1"/>
    <col min="13323" max="13325" width="9.140625" style="28"/>
    <col min="13326" max="13326" width="9.42578125" style="28" customWidth="1"/>
    <col min="13327" max="13327" width="11" style="28" bestFit="1" customWidth="1"/>
    <col min="13328" max="13568" width="9.140625" style="28"/>
    <col min="13569" max="13569" width="4.140625" style="28" customWidth="1"/>
    <col min="13570" max="13570" width="52.85546875" style="28" customWidth="1"/>
    <col min="13571" max="13571" width="12.42578125" style="28" bestFit="1" customWidth="1"/>
    <col min="13572" max="13572" width="6.28515625" style="28" customWidth="1"/>
    <col min="13573" max="13573" width="8.7109375" style="28" customWidth="1"/>
    <col min="13574" max="13574" width="11.85546875" style="28" customWidth="1"/>
    <col min="13575" max="13575" width="12.28515625" style="28" customWidth="1"/>
    <col min="13576" max="13576" width="21.5703125" style="28" customWidth="1"/>
    <col min="13577" max="13577" width="17.85546875" style="28" customWidth="1"/>
    <col min="13578" max="13578" width="11" style="28" bestFit="1" customWidth="1"/>
    <col min="13579" max="13581" width="9.140625" style="28"/>
    <col min="13582" max="13582" width="9.42578125" style="28" customWidth="1"/>
    <col min="13583" max="13583" width="11" style="28" bestFit="1" customWidth="1"/>
    <col min="13584" max="13824" width="9.140625" style="28"/>
    <col min="13825" max="13825" width="4.140625" style="28" customWidth="1"/>
    <col min="13826" max="13826" width="52.85546875" style="28" customWidth="1"/>
    <col min="13827" max="13827" width="12.42578125" style="28" bestFit="1" customWidth="1"/>
    <col min="13828" max="13828" width="6.28515625" style="28" customWidth="1"/>
    <col min="13829" max="13829" width="8.7109375" style="28" customWidth="1"/>
    <col min="13830" max="13830" width="11.85546875" style="28" customWidth="1"/>
    <col min="13831" max="13831" width="12.28515625" style="28" customWidth="1"/>
    <col min="13832" max="13832" width="21.5703125" style="28" customWidth="1"/>
    <col min="13833" max="13833" width="17.85546875" style="28" customWidth="1"/>
    <col min="13834" max="13834" width="11" style="28" bestFit="1" customWidth="1"/>
    <col min="13835" max="13837" width="9.140625" style="28"/>
    <col min="13838" max="13838" width="9.42578125" style="28" customWidth="1"/>
    <col min="13839" max="13839" width="11" style="28" bestFit="1" customWidth="1"/>
    <col min="13840" max="14080" width="9.140625" style="28"/>
    <col min="14081" max="14081" width="4.140625" style="28" customWidth="1"/>
    <col min="14082" max="14082" width="52.85546875" style="28" customWidth="1"/>
    <col min="14083" max="14083" width="12.42578125" style="28" bestFit="1" customWidth="1"/>
    <col min="14084" max="14084" width="6.28515625" style="28" customWidth="1"/>
    <col min="14085" max="14085" width="8.7109375" style="28" customWidth="1"/>
    <col min="14086" max="14086" width="11.85546875" style="28" customWidth="1"/>
    <col min="14087" max="14087" width="12.28515625" style="28" customWidth="1"/>
    <col min="14088" max="14088" width="21.5703125" style="28" customWidth="1"/>
    <col min="14089" max="14089" width="17.85546875" style="28" customWidth="1"/>
    <col min="14090" max="14090" width="11" style="28" bestFit="1" customWidth="1"/>
    <col min="14091" max="14093" width="9.140625" style="28"/>
    <col min="14094" max="14094" width="9.42578125" style="28" customWidth="1"/>
    <col min="14095" max="14095" width="11" style="28" bestFit="1" customWidth="1"/>
    <col min="14096" max="14336" width="9.140625" style="28"/>
    <col min="14337" max="14337" width="4.140625" style="28" customWidth="1"/>
    <col min="14338" max="14338" width="52.85546875" style="28" customWidth="1"/>
    <col min="14339" max="14339" width="12.42578125" style="28" bestFit="1" customWidth="1"/>
    <col min="14340" max="14340" width="6.28515625" style="28" customWidth="1"/>
    <col min="14341" max="14341" width="8.7109375" style="28" customWidth="1"/>
    <col min="14342" max="14342" width="11.85546875" style="28" customWidth="1"/>
    <col min="14343" max="14343" width="12.28515625" style="28" customWidth="1"/>
    <col min="14344" max="14344" width="21.5703125" style="28" customWidth="1"/>
    <col min="14345" max="14345" width="17.85546875" style="28" customWidth="1"/>
    <col min="14346" max="14346" width="11" style="28" bestFit="1" customWidth="1"/>
    <col min="14347" max="14349" width="9.140625" style="28"/>
    <col min="14350" max="14350" width="9.42578125" style="28" customWidth="1"/>
    <col min="14351" max="14351" width="11" style="28" bestFit="1" customWidth="1"/>
    <col min="14352" max="14592" width="9.140625" style="28"/>
    <col min="14593" max="14593" width="4.140625" style="28" customWidth="1"/>
    <col min="14594" max="14594" width="52.85546875" style="28" customWidth="1"/>
    <col min="14595" max="14595" width="12.42578125" style="28" bestFit="1" customWidth="1"/>
    <col min="14596" max="14596" width="6.28515625" style="28" customWidth="1"/>
    <col min="14597" max="14597" width="8.7109375" style="28" customWidth="1"/>
    <col min="14598" max="14598" width="11.85546875" style="28" customWidth="1"/>
    <col min="14599" max="14599" width="12.28515625" style="28" customWidth="1"/>
    <col min="14600" max="14600" width="21.5703125" style="28" customWidth="1"/>
    <col min="14601" max="14601" width="17.85546875" style="28" customWidth="1"/>
    <col min="14602" max="14602" width="11" style="28" bestFit="1" customWidth="1"/>
    <col min="14603" max="14605" width="9.140625" style="28"/>
    <col min="14606" max="14606" width="9.42578125" style="28" customWidth="1"/>
    <col min="14607" max="14607" width="11" style="28" bestFit="1" customWidth="1"/>
    <col min="14608" max="14848" width="9.140625" style="28"/>
    <col min="14849" max="14849" width="4.140625" style="28" customWidth="1"/>
    <col min="14850" max="14850" width="52.85546875" style="28" customWidth="1"/>
    <col min="14851" max="14851" width="12.42578125" style="28" bestFit="1" customWidth="1"/>
    <col min="14852" max="14852" width="6.28515625" style="28" customWidth="1"/>
    <col min="14853" max="14853" width="8.7109375" style="28" customWidth="1"/>
    <col min="14854" max="14854" width="11.85546875" style="28" customWidth="1"/>
    <col min="14855" max="14855" width="12.28515625" style="28" customWidth="1"/>
    <col min="14856" max="14856" width="21.5703125" style="28" customWidth="1"/>
    <col min="14857" max="14857" width="17.85546875" style="28" customWidth="1"/>
    <col min="14858" max="14858" width="11" style="28" bestFit="1" customWidth="1"/>
    <col min="14859" max="14861" width="9.140625" style="28"/>
    <col min="14862" max="14862" width="9.42578125" style="28" customWidth="1"/>
    <col min="14863" max="14863" width="11" style="28" bestFit="1" customWidth="1"/>
    <col min="14864" max="15104" width="9.140625" style="28"/>
    <col min="15105" max="15105" width="4.140625" style="28" customWidth="1"/>
    <col min="15106" max="15106" width="52.85546875" style="28" customWidth="1"/>
    <col min="15107" max="15107" width="12.42578125" style="28" bestFit="1" customWidth="1"/>
    <col min="15108" max="15108" width="6.28515625" style="28" customWidth="1"/>
    <col min="15109" max="15109" width="8.7109375" style="28" customWidth="1"/>
    <col min="15110" max="15110" width="11.85546875" style="28" customWidth="1"/>
    <col min="15111" max="15111" width="12.28515625" style="28" customWidth="1"/>
    <col min="15112" max="15112" width="21.5703125" style="28" customWidth="1"/>
    <col min="15113" max="15113" width="17.85546875" style="28" customWidth="1"/>
    <col min="15114" max="15114" width="11" style="28" bestFit="1" customWidth="1"/>
    <col min="15115" max="15117" width="9.140625" style="28"/>
    <col min="15118" max="15118" width="9.42578125" style="28" customWidth="1"/>
    <col min="15119" max="15119" width="11" style="28" bestFit="1" customWidth="1"/>
    <col min="15120" max="15360" width="9.140625" style="28"/>
    <col min="15361" max="15361" width="4.140625" style="28" customWidth="1"/>
    <col min="15362" max="15362" width="52.85546875" style="28" customWidth="1"/>
    <col min="15363" max="15363" width="12.42578125" style="28" bestFit="1" customWidth="1"/>
    <col min="15364" max="15364" width="6.28515625" style="28" customWidth="1"/>
    <col min="15365" max="15365" width="8.7109375" style="28" customWidth="1"/>
    <col min="15366" max="15366" width="11.85546875" style="28" customWidth="1"/>
    <col min="15367" max="15367" width="12.28515625" style="28" customWidth="1"/>
    <col min="15368" max="15368" width="21.5703125" style="28" customWidth="1"/>
    <col min="15369" max="15369" width="17.85546875" style="28" customWidth="1"/>
    <col min="15370" max="15370" width="11" style="28" bestFit="1" customWidth="1"/>
    <col min="15371" max="15373" width="9.140625" style="28"/>
    <col min="15374" max="15374" width="9.42578125" style="28" customWidth="1"/>
    <col min="15375" max="15375" width="11" style="28" bestFit="1" customWidth="1"/>
    <col min="15376" max="15616" width="9.140625" style="28"/>
    <col min="15617" max="15617" width="4.140625" style="28" customWidth="1"/>
    <col min="15618" max="15618" width="52.85546875" style="28" customWidth="1"/>
    <col min="15619" max="15619" width="12.42578125" style="28" bestFit="1" customWidth="1"/>
    <col min="15620" max="15620" width="6.28515625" style="28" customWidth="1"/>
    <col min="15621" max="15621" width="8.7109375" style="28" customWidth="1"/>
    <col min="15622" max="15622" width="11.85546875" style="28" customWidth="1"/>
    <col min="15623" max="15623" width="12.28515625" style="28" customWidth="1"/>
    <col min="15624" max="15624" width="21.5703125" style="28" customWidth="1"/>
    <col min="15625" max="15625" width="17.85546875" style="28" customWidth="1"/>
    <col min="15626" max="15626" width="11" style="28" bestFit="1" customWidth="1"/>
    <col min="15627" max="15629" width="9.140625" style="28"/>
    <col min="15630" max="15630" width="9.42578125" style="28" customWidth="1"/>
    <col min="15631" max="15631" width="11" style="28" bestFit="1" customWidth="1"/>
    <col min="15632" max="15872" width="9.140625" style="28"/>
    <col min="15873" max="15873" width="4.140625" style="28" customWidth="1"/>
    <col min="15874" max="15874" width="52.85546875" style="28" customWidth="1"/>
    <col min="15875" max="15875" width="12.42578125" style="28" bestFit="1" customWidth="1"/>
    <col min="15876" max="15876" width="6.28515625" style="28" customWidth="1"/>
    <col min="15877" max="15877" width="8.7109375" style="28" customWidth="1"/>
    <col min="15878" max="15878" width="11.85546875" style="28" customWidth="1"/>
    <col min="15879" max="15879" width="12.28515625" style="28" customWidth="1"/>
    <col min="15880" max="15880" width="21.5703125" style="28" customWidth="1"/>
    <col min="15881" max="15881" width="17.85546875" style="28" customWidth="1"/>
    <col min="15882" max="15882" width="11" style="28" bestFit="1" customWidth="1"/>
    <col min="15883" max="15885" width="9.140625" style="28"/>
    <col min="15886" max="15886" width="9.42578125" style="28" customWidth="1"/>
    <col min="15887" max="15887" width="11" style="28" bestFit="1" customWidth="1"/>
    <col min="15888" max="16128" width="9.140625" style="28"/>
    <col min="16129" max="16129" width="4.140625" style="28" customWidth="1"/>
    <col min="16130" max="16130" width="52.85546875" style="28" customWidth="1"/>
    <col min="16131" max="16131" width="12.42578125" style="28" bestFit="1" customWidth="1"/>
    <col min="16132" max="16132" width="6.28515625" style="28" customWidth="1"/>
    <col min="16133" max="16133" width="8.7109375" style="28" customWidth="1"/>
    <col min="16134" max="16134" width="11.85546875" style="28" customWidth="1"/>
    <col min="16135" max="16135" width="12.28515625" style="28" customWidth="1"/>
    <col min="16136" max="16136" width="21.5703125" style="28" customWidth="1"/>
    <col min="16137" max="16137" width="17.85546875" style="28" customWidth="1"/>
    <col min="16138" max="16138" width="11" style="28" bestFit="1" customWidth="1"/>
    <col min="16139" max="16141" width="9.140625" style="28"/>
    <col min="16142" max="16142" width="9.42578125" style="28" customWidth="1"/>
    <col min="16143" max="16143" width="11" style="28" bestFit="1" customWidth="1"/>
    <col min="16144" max="16384" width="9.140625" style="28"/>
  </cols>
  <sheetData>
    <row r="1" spans="1:16" ht="20.25">
      <c r="B1" s="2003" t="s">
        <v>151</v>
      </c>
      <c r="C1" s="2003"/>
      <c r="D1" s="2003"/>
      <c r="E1" s="2003"/>
      <c r="F1" s="2003"/>
    </row>
    <row r="2" spans="1:16" ht="15">
      <c r="A2" s="557"/>
      <c r="B2" s="558"/>
      <c r="C2" s="558"/>
      <c r="D2" s="559"/>
      <c r="E2" s="558"/>
      <c r="F2" s="2017" t="s">
        <v>2699</v>
      </c>
      <c r="G2" s="2017"/>
      <c r="H2" s="558"/>
    </row>
    <row r="3" spans="1:16" ht="33.75" customHeight="1">
      <c r="A3" s="2004" t="s">
        <v>152</v>
      </c>
      <c r="B3" s="2018"/>
      <c r="C3" s="2018"/>
      <c r="D3" s="2018"/>
      <c r="E3" s="2018"/>
      <c r="F3" s="2018"/>
      <c r="G3" s="2018"/>
      <c r="H3" s="558"/>
    </row>
    <row r="4" spans="1:16" ht="15">
      <c r="A4" s="561"/>
      <c r="B4" s="673" t="s">
        <v>153</v>
      </c>
      <c r="C4" s="562"/>
      <c r="D4" s="562"/>
      <c r="E4" s="562"/>
      <c r="F4" s="562"/>
      <c r="G4" s="562"/>
      <c r="H4" s="558"/>
    </row>
    <row r="5" spans="1:16" ht="10.5" customHeight="1">
      <c r="A5" s="674"/>
      <c r="B5" s="675"/>
      <c r="C5" s="675"/>
      <c r="D5" s="675"/>
      <c r="E5" s="675"/>
      <c r="F5" s="628"/>
      <c r="G5" s="628"/>
      <c r="H5" s="558"/>
    </row>
    <row r="6" spans="1:16" ht="33" customHeight="1">
      <c r="A6" s="569" t="s">
        <v>2</v>
      </c>
      <c r="B6" s="676" t="s">
        <v>3</v>
      </c>
      <c r="C6" s="638" t="s">
        <v>4</v>
      </c>
      <c r="D6" s="570" t="s">
        <v>5</v>
      </c>
      <c r="E6" s="569" t="s">
        <v>114</v>
      </c>
      <c r="F6" s="508" t="s">
        <v>9</v>
      </c>
      <c r="G6" s="508" t="s">
        <v>10</v>
      </c>
      <c r="H6" s="558"/>
    </row>
    <row r="7" spans="1:16" ht="15">
      <c r="A7" s="577">
        <v>1</v>
      </c>
      <c r="B7" s="526">
        <v>2</v>
      </c>
      <c r="C7" s="677">
        <v>3</v>
      </c>
      <c r="D7" s="678">
        <v>4</v>
      </c>
      <c r="E7" s="577">
        <v>5</v>
      </c>
      <c r="F7" s="589">
        <v>6</v>
      </c>
      <c r="G7" s="589">
        <v>7</v>
      </c>
      <c r="H7" s="558"/>
    </row>
    <row r="8" spans="1:16" ht="33" customHeight="1">
      <c r="A8" s="577">
        <v>1</v>
      </c>
      <c r="B8" s="578" t="s">
        <v>154</v>
      </c>
      <c r="C8" s="579">
        <v>7130601965</v>
      </c>
      <c r="D8" s="577" t="s">
        <v>25</v>
      </c>
      <c r="E8" s="679">
        <v>13467.3</v>
      </c>
      <c r="F8" s="253">
        <f>VLOOKUP(C8,'SOR RATE 2025-26'!A:D,4,0)/1000</f>
        <v>56.821719999999999</v>
      </c>
      <c r="G8" s="580">
        <f t="shared" ref="G8:G18" si="0">E8*F8</f>
        <v>765235.14975599991</v>
      </c>
      <c r="L8" s="680"/>
      <c r="O8" s="582"/>
      <c r="P8" s="582"/>
    </row>
    <row r="9" spans="1:16" ht="23.25" customHeight="1">
      <c r="A9" s="577">
        <v>2</v>
      </c>
      <c r="B9" s="584" t="s">
        <v>1280</v>
      </c>
      <c r="C9" s="579">
        <v>7130310060</v>
      </c>
      <c r="D9" s="577" t="s">
        <v>155</v>
      </c>
      <c r="E9" s="577">
        <v>1060</v>
      </c>
      <c r="F9" s="253">
        <f>VLOOKUP(C9,'SOR RATE 2025-26'!A:D,4,0)/1000</f>
        <v>996.15976000000001</v>
      </c>
      <c r="G9" s="580">
        <f t="shared" si="0"/>
        <v>1055929.3456000001</v>
      </c>
      <c r="H9" s="681"/>
    </row>
    <row r="10" spans="1:16" ht="28.5">
      <c r="A10" s="577">
        <v>3</v>
      </c>
      <c r="B10" s="584" t="s">
        <v>156</v>
      </c>
      <c r="C10" s="579">
        <v>7130352040</v>
      </c>
      <c r="D10" s="577" t="s">
        <v>39</v>
      </c>
      <c r="E10" s="577">
        <v>3</v>
      </c>
      <c r="F10" s="253">
        <f>VLOOKUP(C10,'SOR RATE 2025-26'!A:D,4,0)</f>
        <v>24161.21</v>
      </c>
      <c r="G10" s="580">
        <f t="shared" si="0"/>
        <v>72483.63</v>
      </c>
      <c r="H10" s="558"/>
    </row>
    <row r="11" spans="1:16" ht="17.25" customHeight="1">
      <c r="A11" s="577">
        <v>4</v>
      </c>
      <c r="B11" s="682" t="s">
        <v>157</v>
      </c>
      <c r="C11" s="579">
        <v>7130310062</v>
      </c>
      <c r="D11" s="392" t="s">
        <v>39</v>
      </c>
      <c r="E11" s="577">
        <v>2</v>
      </c>
      <c r="F11" s="253">
        <f>VLOOKUP(C11,'SOR RATE 2025-26'!A:D,4,0)</f>
        <v>5432.36</v>
      </c>
      <c r="G11" s="580">
        <f t="shared" si="0"/>
        <v>10864.72</v>
      </c>
      <c r="H11" s="558"/>
    </row>
    <row r="12" spans="1:16" ht="17.25" customHeight="1">
      <c r="A12" s="577">
        <v>5</v>
      </c>
      <c r="B12" s="682" t="s">
        <v>126</v>
      </c>
      <c r="C12" s="577">
        <v>7130870010</v>
      </c>
      <c r="D12" s="392" t="s">
        <v>55</v>
      </c>
      <c r="E12" s="595">
        <v>6</v>
      </c>
      <c r="F12" s="253">
        <f>VLOOKUP(C12,'SOR RATE 2025-26'!A:D,4,0)</f>
        <v>985.1</v>
      </c>
      <c r="G12" s="580">
        <f t="shared" si="0"/>
        <v>5910.6</v>
      </c>
      <c r="H12" s="558"/>
    </row>
    <row r="13" spans="1:16" ht="15">
      <c r="A13" s="577">
        <v>6</v>
      </c>
      <c r="B13" s="668" t="s">
        <v>158</v>
      </c>
      <c r="C13" s="577">
        <v>7130810684</v>
      </c>
      <c r="D13" s="577" t="s">
        <v>39</v>
      </c>
      <c r="E13" s="577">
        <v>0</v>
      </c>
      <c r="F13" s="253">
        <f>VLOOKUP(C13,'SOR RATE 2025-26'!A:D,4,0)</f>
        <v>10036.34</v>
      </c>
      <c r="G13" s="580">
        <f t="shared" si="0"/>
        <v>0</v>
      </c>
      <c r="H13" s="558"/>
    </row>
    <row r="14" spans="1:16" ht="16.5" customHeight="1">
      <c r="A14" s="577">
        <v>7</v>
      </c>
      <c r="B14" s="584" t="s">
        <v>122</v>
      </c>
      <c r="C14" s="186">
        <v>7130877681</v>
      </c>
      <c r="D14" s="589" t="s">
        <v>55</v>
      </c>
      <c r="E14" s="577">
        <v>16</v>
      </c>
      <c r="F14" s="253">
        <f>VLOOKUP(C14,'SOR RATE 2025-26'!A:D,4,0)</f>
        <v>3097.31</v>
      </c>
      <c r="G14" s="580">
        <f t="shared" si="0"/>
        <v>49556.959999999999</v>
      </c>
      <c r="H14" s="683"/>
      <c r="I14" s="684"/>
      <c r="J14" s="685"/>
    </row>
    <row r="15" spans="1:16" ht="27" customHeight="1">
      <c r="A15" s="577">
        <v>8</v>
      </c>
      <c r="B15" s="584" t="s">
        <v>123</v>
      </c>
      <c r="C15" s="577">
        <v>7130877683</v>
      </c>
      <c r="D15" s="589" t="s">
        <v>55</v>
      </c>
      <c r="E15" s="577">
        <v>25</v>
      </c>
      <c r="F15" s="253">
        <f>VLOOKUP(C15,'SOR RATE 2025-26'!A:D,4,0)</f>
        <v>2753.15</v>
      </c>
      <c r="G15" s="580">
        <f t="shared" si="0"/>
        <v>68828.75</v>
      </c>
      <c r="H15" s="683"/>
      <c r="I15" s="684"/>
      <c r="J15" s="685"/>
    </row>
    <row r="16" spans="1:16" ht="17.25" customHeight="1">
      <c r="A16" s="577">
        <v>9</v>
      </c>
      <c r="B16" s="591" t="s">
        <v>124</v>
      </c>
      <c r="C16" s="577">
        <v>7130893004</v>
      </c>
      <c r="D16" s="589" t="s">
        <v>55</v>
      </c>
      <c r="E16" s="589">
        <v>41</v>
      </c>
      <c r="F16" s="253">
        <f>VLOOKUP(C16,'SOR RATE 2025-26'!A:D,4,0)</f>
        <v>234.55</v>
      </c>
      <c r="G16" s="580">
        <f t="shared" si="0"/>
        <v>9616.5500000000011</v>
      </c>
      <c r="H16" s="558"/>
    </row>
    <row r="17" spans="1:15" ht="16.5" customHeight="1">
      <c r="A17" s="577">
        <v>10</v>
      </c>
      <c r="B17" s="664" t="s">
        <v>125</v>
      </c>
      <c r="C17" s="644">
        <v>7130860032</v>
      </c>
      <c r="D17" s="589" t="s">
        <v>55</v>
      </c>
      <c r="E17" s="577">
        <v>12</v>
      </c>
      <c r="F17" s="253">
        <f>VLOOKUP(C17,'SOR RATE 2025-26'!A:D,4,0)</f>
        <v>585.41999999999996</v>
      </c>
      <c r="G17" s="580">
        <f t="shared" si="0"/>
        <v>7025.0399999999991</v>
      </c>
      <c r="H17" s="558"/>
    </row>
    <row r="18" spans="1:15" ht="16.5" customHeight="1">
      <c r="A18" s="577">
        <v>11</v>
      </c>
      <c r="B18" s="584" t="s">
        <v>2656</v>
      </c>
      <c r="C18" s="644">
        <v>7130860077</v>
      </c>
      <c r="D18" s="589" t="s">
        <v>25</v>
      </c>
      <c r="E18" s="577">
        <v>92.4</v>
      </c>
      <c r="F18" s="253">
        <f>VLOOKUP(C18,'SOR RATE 2025-26'!A:D,4,0)/1000</f>
        <v>91.533670000000001</v>
      </c>
      <c r="G18" s="580">
        <f t="shared" si="0"/>
        <v>8457.7111080000013</v>
      </c>
      <c r="H18" s="558"/>
    </row>
    <row r="19" spans="1:15" ht="16.5" customHeight="1">
      <c r="A19" s="577">
        <v>12</v>
      </c>
      <c r="B19" s="584" t="s">
        <v>159</v>
      </c>
      <c r="C19" s="577">
        <v>7130810692</v>
      </c>
      <c r="D19" s="623" t="s">
        <v>15</v>
      </c>
      <c r="E19" s="589">
        <v>12</v>
      </c>
      <c r="F19" s="253">
        <f>VLOOKUP(C19,'SOR RATE 2025-26'!A:D,4,0)</f>
        <v>371.1</v>
      </c>
      <c r="G19" s="580">
        <f>E19*F19</f>
        <v>4453.2000000000007</v>
      </c>
      <c r="H19" s="558"/>
    </row>
    <row r="20" spans="1:15" ht="16.5" customHeight="1">
      <c r="A20" s="577">
        <v>13</v>
      </c>
      <c r="B20" s="584" t="s">
        <v>160</v>
      </c>
      <c r="C20" s="577">
        <v>7130810692</v>
      </c>
      <c r="D20" s="623" t="s">
        <v>15</v>
      </c>
      <c r="E20" s="589">
        <v>33</v>
      </c>
      <c r="F20" s="253">
        <f>VLOOKUP(C20,'SOR RATE 2025-26'!A:D,4,0)</f>
        <v>371.1</v>
      </c>
      <c r="G20" s="580">
        <f>E20*F20</f>
        <v>12246.300000000001</v>
      </c>
      <c r="H20" s="558"/>
    </row>
    <row r="21" spans="1:15" ht="16.5" customHeight="1">
      <c r="A21" s="577">
        <v>14</v>
      </c>
      <c r="B21" s="584" t="s">
        <v>161</v>
      </c>
      <c r="C21" s="686">
        <v>7130600032</v>
      </c>
      <c r="D21" s="589" t="s">
        <v>25</v>
      </c>
      <c r="E21" s="589">
        <v>330</v>
      </c>
      <c r="F21" s="253">
        <f>VLOOKUP(C21,'SOR RATE 2025-26'!A:D,4,0)/1000</f>
        <v>49.126339999999999</v>
      </c>
      <c r="G21" s="580">
        <f>E21*F21</f>
        <v>16211.6922</v>
      </c>
      <c r="H21" s="558"/>
    </row>
    <row r="22" spans="1:15" ht="16.5" customHeight="1">
      <c r="A22" s="392">
        <v>15</v>
      </c>
      <c r="B22" s="664" t="s">
        <v>27</v>
      </c>
      <c r="C22" s="644">
        <v>7130211158</v>
      </c>
      <c r="D22" s="392" t="s">
        <v>28</v>
      </c>
      <c r="E22" s="392">
        <v>33</v>
      </c>
      <c r="F22" s="253">
        <f>VLOOKUP(C22,'SOR RATE 2025-26'!A:D,4,0)</f>
        <v>184.42</v>
      </c>
      <c r="G22" s="253">
        <f>F22*E22</f>
        <v>6085.86</v>
      </c>
      <c r="H22" s="558"/>
      <c r="I22" s="408"/>
    </row>
    <row r="23" spans="1:15" ht="16.5" customHeight="1">
      <c r="A23" s="392">
        <v>16</v>
      </c>
      <c r="B23" s="664" t="s">
        <v>29</v>
      </c>
      <c r="C23" s="644">
        <v>7130210809</v>
      </c>
      <c r="D23" s="392" t="s">
        <v>28</v>
      </c>
      <c r="E23" s="392">
        <v>33</v>
      </c>
      <c r="F23" s="253">
        <f>VLOOKUP(C23,'SOR RATE 2025-26'!A:D,4,0)</f>
        <v>412.07</v>
      </c>
      <c r="G23" s="253">
        <f>F23*E23</f>
        <v>13598.31</v>
      </c>
      <c r="H23" s="558"/>
      <c r="I23" s="408"/>
    </row>
    <row r="24" spans="1:15" ht="16.5" customHeight="1">
      <c r="A24" s="577">
        <v>17</v>
      </c>
      <c r="B24" s="584" t="s">
        <v>162</v>
      </c>
      <c r="C24" s="686">
        <v>7130870013</v>
      </c>
      <c r="D24" s="589" t="s">
        <v>55</v>
      </c>
      <c r="E24" s="577">
        <v>33</v>
      </c>
      <c r="F24" s="253">
        <f>VLOOKUP(C24,'SOR RATE 2025-26'!A:D,4,0)</f>
        <v>149.25</v>
      </c>
      <c r="G24" s="580">
        <f>E24*F24</f>
        <v>4925.25</v>
      </c>
      <c r="H24" s="558"/>
    </row>
    <row r="25" spans="1:15" ht="18" customHeight="1">
      <c r="A25" s="577">
        <v>18</v>
      </c>
      <c r="B25" s="258" t="s">
        <v>30</v>
      </c>
      <c r="C25" s="592">
        <v>7130610206</v>
      </c>
      <c r="D25" s="392" t="s">
        <v>25</v>
      </c>
      <c r="E25" s="577">
        <v>66</v>
      </c>
      <c r="F25" s="253">
        <f>VLOOKUP(C25,'SOR RATE 2025-26'!A:D,4,0)/1000</f>
        <v>86.441000000000003</v>
      </c>
      <c r="G25" s="580">
        <f>E25*F25</f>
        <v>5705.1059999999998</v>
      </c>
      <c r="H25" s="397"/>
      <c r="I25" s="308"/>
      <c r="N25" s="309"/>
      <c r="O25" s="309"/>
    </row>
    <row r="26" spans="1:15" ht="15">
      <c r="A26" s="577">
        <v>19</v>
      </c>
      <c r="B26" s="591" t="s">
        <v>105</v>
      </c>
      <c r="C26" s="589">
        <v>7130880041</v>
      </c>
      <c r="D26" s="589" t="s">
        <v>55</v>
      </c>
      <c r="E26" s="589">
        <v>33</v>
      </c>
      <c r="F26" s="253">
        <f>VLOOKUP(C26,'SOR RATE 2025-26'!A:D,4,0)</f>
        <v>104.33</v>
      </c>
      <c r="G26" s="580">
        <f>E26*F26</f>
        <v>3442.89</v>
      </c>
      <c r="H26" s="558"/>
    </row>
    <row r="27" spans="1:15" ht="30" customHeight="1">
      <c r="A27" s="577">
        <v>20</v>
      </c>
      <c r="B27" s="584" t="s">
        <v>163</v>
      </c>
      <c r="C27" s="593">
        <v>7130200202</v>
      </c>
      <c r="D27" s="577" t="s">
        <v>63</v>
      </c>
      <c r="E27" s="577">
        <f>(33*0.65)+(12*0.3)</f>
        <v>25.049999999999997</v>
      </c>
      <c r="F27" s="253">
        <f>VLOOKUP(C27,'SOR RATE 2025-26'!A:D,4,0)</f>
        <v>2970.0000000000005</v>
      </c>
      <c r="G27" s="580">
        <f>E27*F27</f>
        <v>74398.5</v>
      </c>
      <c r="H27" s="167"/>
      <c r="I27" s="586"/>
    </row>
    <row r="28" spans="1:15" ht="15.75">
      <c r="A28" s="2000">
        <v>21</v>
      </c>
      <c r="B28" s="594" t="s">
        <v>133</v>
      </c>
      <c r="C28" s="596"/>
      <c r="D28" s="186" t="s">
        <v>25</v>
      </c>
      <c r="E28" s="597">
        <v>40</v>
      </c>
      <c r="F28" s="253"/>
      <c r="G28" s="253"/>
      <c r="H28" s="558"/>
    </row>
    <row r="29" spans="1:15" ht="15">
      <c r="A29" s="2001"/>
      <c r="B29" s="598" t="s">
        <v>89</v>
      </c>
      <c r="C29" s="592">
        <v>7130620614</v>
      </c>
      <c r="D29" s="186" t="s">
        <v>25</v>
      </c>
      <c r="E29" s="597">
        <v>26</v>
      </c>
      <c r="F29" s="253">
        <f>VLOOKUP(C29,'SOR RATE 2025-26'!A:D,4,0)</f>
        <v>86.09</v>
      </c>
      <c r="G29" s="253">
        <f>E29*F29</f>
        <v>2238.34</v>
      </c>
      <c r="H29" s="558"/>
    </row>
    <row r="30" spans="1:15" ht="15">
      <c r="A30" s="2002"/>
      <c r="B30" s="598" t="s">
        <v>67</v>
      </c>
      <c r="C30" s="592">
        <v>7130620631</v>
      </c>
      <c r="D30" s="186" t="s">
        <v>25</v>
      </c>
      <c r="E30" s="597">
        <v>14</v>
      </c>
      <c r="F30" s="253">
        <f>VLOOKUP(C30,'SOR RATE 2025-26'!A:D,4,0)</f>
        <v>84.63</v>
      </c>
      <c r="G30" s="253">
        <f>E30*F30</f>
        <v>1184.82</v>
      </c>
      <c r="H30" s="558"/>
    </row>
    <row r="31" spans="1:15" ht="16.5" customHeight="1">
      <c r="A31" s="569">
        <v>22</v>
      </c>
      <c r="B31" s="687" t="s">
        <v>45</v>
      </c>
      <c r="C31" s="603"/>
      <c r="D31" s="603"/>
      <c r="E31" s="603"/>
      <c r="F31" s="688"/>
      <c r="G31" s="605">
        <f>SUM(G8:G30)</f>
        <v>2198398.7246639999</v>
      </c>
      <c r="H31" s="689"/>
      <c r="I31" s="607"/>
    </row>
    <row r="32" spans="1:15" ht="16.5" customHeight="1">
      <c r="A32" s="690">
        <v>23</v>
      </c>
      <c r="B32" s="255" t="s">
        <v>46</v>
      </c>
      <c r="C32" s="603"/>
      <c r="D32" s="603"/>
      <c r="E32" s="603"/>
      <c r="F32" s="688"/>
      <c r="G32" s="605">
        <f>G31/1.18</f>
        <v>1863049.7666644068</v>
      </c>
      <c r="H32" s="689"/>
      <c r="I32" s="607"/>
    </row>
    <row r="33" spans="1:20" ht="16.5" customHeight="1">
      <c r="A33" s="569">
        <v>24</v>
      </c>
      <c r="B33" s="258" t="s">
        <v>2009</v>
      </c>
      <c r="C33" s="608"/>
      <c r="D33" s="608"/>
      <c r="E33" s="608"/>
      <c r="F33" s="691">
        <v>7.4999999999999997E-2</v>
      </c>
      <c r="G33" s="580">
        <f>F33*G32</f>
        <v>139728.73249983051</v>
      </c>
      <c r="H33" s="689"/>
      <c r="I33" s="607"/>
    </row>
    <row r="34" spans="1:20" ht="16.5" customHeight="1">
      <c r="A34" s="690">
        <v>25</v>
      </c>
      <c r="B34" s="514" t="s">
        <v>1317</v>
      </c>
      <c r="C34" s="664"/>
      <c r="D34" s="664"/>
      <c r="E34" s="664"/>
      <c r="F34" s="692"/>
      <c r="G34" s="253">
        <v>177654.61</v>
      </c>
      <c r="H34" s="693"/>
    </row>
    <row r="35" spans="1:20" ht="16.5" customHeight="1">
      <c r="A35" s="569">
        <v>26</v>
      </c>
      <c r="B35" s="616" t="s">
        <v>69</v>
      </c>
      <c r="C35" s="694"/>
      <c r="D35" s="392" t="s">
        <v>63</v>
      </c>
      <c r="E35" s="695">
        <v>25.05</v>
      </c>
      <c r="F35" s="208">
        <f>719.45*1.029</f>
        <v>740.31404999999995</v>
      </c>
      <c r="G35" s="253">
        <f>E35*F35</f>
        <v>18544.8669525</v>
      </c>
      <c r="H35" s="407"/>
    </row>
    <row r="36" spans="1:20" ht="19.5" customHeight="1">
      <c r="A36" s="690">
        <v>27</v>
      </c>
      <c r="B36" s="682" t="s">
        <v>164</v>
      </c>
      <c r="C36" s="623"/>
      <c r="D36" s="623" t="s">
        <v>55</v>
      </c>
      <c r="E36" s="650">
        <v>33</v>
      </c>
      <c r="F36" s="253">
        <f>3266.55*1.029</f>
        <v>3361.2799500000001</v>
      </c>
      <c r="G36" s="253">
        <f>E36*F36</f>
        <v>110922.23835</v>
      </c>
      <c r="H36" s="407"/>
    </row>
    <row r="37" spans="1:20" ht="20.25" customHeight="1">
      <c r="A37" s="569">
        <v>28</v>
      </c>
      <c r="B37" s="616" t="s">
        <v>1902</v>
      </c>
      <c r="C37" s="694"/>
      <c r="D37" s="392"/>
      <c r="E37" s="695"/>
      <c r="F37" s="208"/>
      <c r="G37" s="618"/>
      <c r="H37" s="308"/>
    </row>
    <row r="38" spans="1:20" ht="21" customHeight="1">
      <c r="A38" s="392" t="s">
        <v>1358</v>
      </c>
      <c r="B38" s="616" t="s">
        <v>1919</v>
      </c>
      <c r="C38" s="694"/>
      <c r="D38" s="392"/>
      <c r="E38" s="695"/>
      <c r="F38" s="342">
        <v>0.02</v>
      </c>
      <c r="G38" s="618">
        <f>F38*G32</f>
        <v>37260.995333288134</v>
      </c>
    </row>
    <row r="39" spans="1:20" ht="43.5" customHeight="1">
      <c r="A39" s="392">
        <v>29</v>
      </c>
      <c r="B39" s="616" t="s">
        <v>2733</v>
      </c>
      <c r="C39" s="694"/>
      <c r="D39" s="392"/>
      <c r="E39" s="695"/>
      <c r="F39" s="208"/>
      <c r="G39" s="618">
        <f>(G38+G36+G35+G34+G33+G32)*0.125</f>
        <v>293395.15122500318</v>
      </c>
      <c r="H39" s="653"/>
      <c r="I39" s="165"/>
      <c r="L39" s="696"/>
    </row>
    <row r="40" spans="1:20" ht="32.25" customHeight="1">
      <c r="A40" s="619">
        <v>30</v>
      </c>
      <c r="B40" s="263" t="s">
        <v>2734</v>
      </c>
      <c r="C40" s="623"/>
      <c r="D40" s="623"/>
      <c r="E40" s="650"/>
      <c r="F40" s="253"/>
      <c r="G40" s="620">
        <f>G39+G38+G36+G35+G34+G33+G32</f>
        <v>2640556.3610250289</v>
      </c>
      <c r="H40" s="653"/>
      <c r="I40" s="165"/>
    </row>
    <row r="41" spans="1:20" ht="17.25" customHeight="1">
      <c r="A41" s="392">
        <v>31</v>
      </c>
      <c r="B41" s="258" t="s">
        <v>1876</v>
      </c>
      <c r="C41" s="623"/>
      <c r="D41" s="623"/>
      <c r="E41" s="650"/>
      <c r="F41" s="253">
        <v>0.09</v>
      </c>
      <c r="G41" s="253">
        <f>G40*F41</f>
        <v>237650.0724922526</v>
      </c>
      <c r="H41" s="411"/>
      <c r="I41" s="165"/>
    </row>
    <row r="42" spans="1:20" ht="18" customHeight="1">
      <c r="A42" s="392">
        <v>32</v>
      </c>
      <c r="B42" s="258" t="s">
        <v>1877</v>
      </c>
      <c r="C42" s="623"/>
      <c r="D42" s="623"/>
      <c r="E42" s="650"/>
      <c r="F42" s="253">
        <v>0.09</v>
      </c>
      <c r="G42" s="253">
        <f>G40*F42</f>
        <v>237650.0724922526</v>
      </c>
      <c r="H42" s="558"/>
      <c r="I42" s="697"/>
    </row>
    <row r="43" spans="1:20" ht="29.25" customHeight="1">
      <c r="A43" s="392">
        <v>33</v>
      </c>
      <c r="B43" s="258" t="s">
        <v>1878</v>
      </c>
      <c r="C43" s="251"/>
      <c r="D43" s="251"/>
      <c r="E43" s="251"/>
      <c r="F43" s="251"/>
      <c r="G43" s="253">
        <f>G40+G41+G42</f>
        <v>3115856.506009534</v>
      </c>
      <c r="H43" s="558"/>
    </row>
    <row r="44" spans="1:20" ht="21" customHeight="1">
      <c r="A44" s="619">
        <v>34</v>
      </c>
      <c r="B44" s="263" t="s">
        <v>49</v>
      </c>
      <c r="C44" s="624"/>
      <c r="D44" s="624"/>
      <c r="E44" s="624"/>
      <c r="F44" s="624"/>
      <c r="G44" s="620">
        <f>ROUND(G43,0)</f>
        <v>3115857</v>
      </c>
    </row>
    <row r="45" spans="1:20" ht="15.75" customHeight="1">
      <c r="A45" s="557"/>
      <c r="B45" s="626"/>
      <c r="C45" s="626"/>
      <c r="D45" s="627"/>
      <c r="E45" s="628"/>
      <c r="F45" s="628"/>
    </row>
    <row r="46" spans="1:20" s="629" customFormat="1" ht="18.75" customHeight="1">
      <c r="A46" s="361"/>
      <c r="B46" s="2019" t="s">
        <v>1447</v>
      </c>
      <c r="C46" s="2020"/>
      <c r="D46" s="2020"/>
      <c r="E46" s="2020"/>
      <c r="F46" s="2020"/>
      <c r="G46" s="2021"/>
      <c r="H46" s="1023"/>
      <c r="I46" s="364"/>
      <c r="J46" s="364"/>
      <c r="K46" s="364"/>
      <c r="L46" s="364"/>
      <c r="M46" s="364"/>
      <c r="N46" s="364"/>
      <c r="O46" s="364"/>
      <c r="P46" s="364"/>
      <c r="Q46" s="364"/>
      <c r="R46" s="364"/>
      <c r="S46" s="364"/>
    </row>
    <row r="47" spans="1:20" s="629" customFormat="1" ht="17.25" customHeight="1">
      <c r="A47" s="363"/>
      <c r="B47" s="2022" t="s">
        <v>1448</v>
      </c>
      <c r="C47" s="2023"/>
      <c r="D47" s="2023"/>
      <c r="E47" s="2023"/>
      <c r="F47" s="2023"/>
      <c r="G47" s="2024"/>
      <c r="H47" s="1855"/>
      <c r="I47" s="366"/>
      <c r="J47" s="366"/>
      <c r="K47" s="630"/>
      <c r="L47" s="366"/>
      <c r="M47" s="366"/>
      <c r="N47" s="630"/>
      <c r="O47" s="630"/>
      <c r="P47" s="630"/>
      <c r="Q47" s="630"/>
      <c r="R47" s="630"/>
      <c r="S47" s="630"/>
    </row>
    <row r="48" spans="1:20" s="629" customFormat="1">
      <c r="A48" s="363"/>
      <c r="B48" s="364"/>
      <c r="C48" s="365"/>
      <c r="D48" s="366"/>
      <c r="E48" s="363"/>
      <c r="F48" s="366"/>
      <c r="G48" s="366"/>
      <c r="H48" s="363"/>
      <c r="I48" s="366"/>
      <c r="J48" s="366"/>
      <c r="K48" s="363"/>
      <c r="L48" s="366"/>
      <c r="M48" s="366"/>
      <c r="N48" s="363"/>
      <c r="P48" s="630"/>
      <c r="Q48" s="630"/>
      <c r="R48" s="630"/>
      <c r="S48" s="630"/>
      <c r="T48" s="630"/>
    </row>
    <row r="49" spans="1:20" s="629" customFormat="1" ht="43.5" customHeight="1">
      <c r="A49" s="363"/>
      <c r="B49" s="1961" t="s">
        <v>2728</v>
      </c>
      <c r="C49" s="1961"/>
      <c r="D49" s="1961"/>
      <c r="E49" s="1961"/>
      <c r="F49" s="1961"/>
      <c r="G49" s="1961"/>
      <c r="H49" s="364"/>
      <c r="I49" s="366"/>
      <c r="J49" s="366"/>
      <c r="K49" s="363"/>
      <c r="L49" s="366"/>
      <c r="M49" s="366"/>
      <c r="N49" s="363"/>
      <c r="P49" s="630"/>
      <c r="Q49" s="630"/>
      <c r="R49" s="630"/>
      <c r="S49" s="630"/>
      <c r="T49" s="630"/>
    </row>
    <row r="50" spans="1:20" s="629" customFormat="1" ht="19.5" customHeight="1">
      <c r="A50" s="363"/>
      <c r="B50" s="1961" t="s">
        <v>1856</v>
      </c>
      <c r="C50" s="1961"/>
      <c r="D50" s="1961"/>
      <c r="E50" s="1961"/>
      <c r="F50" s="1961"/>
      <c r="G50" s="1961"/>
      <c r="H50" s="1961"/>
      <c r="I50" s="366"/>
      <c r="J50" s="366"/>
      <c r="K50" s="363"/>
      <c r="L50" s="366"/>
      <c r="M50" s="366"/>
      <c r="N50" s="363"/>
      <c r="P50" s="630"/>
      <c r="Q50" s="630"/>
      <c r="R50" s="630"/>
      <c r="S50" s="630"/>
      <c r="T50" s="630"/>
    </row>
    <row r="51" spans="1:20" s="629" customFormat="1" ht="20.25">
      <c r="A51" s="368" t="s">
        <v>50</v>
      </c>
      <c r="B51" s="369" t="s">
        <v>1450</v>
      </c>
      <c r="C51" s="365"/>
      <c r="D51" s="366"/>
      <c r="E51" s="363"/>
      <c r="F51" s="366"/>
      <c r="G51" s="366"/>
      <c r="H51" s="363"/>
      <c r="I51" s="366"/>
      <c r="J51" s="366"/>
      <c r="K51" s="363"/>
      <c r="L51" s="366"/>
      <c r="M51" s="366"/>
      <c r="N51" s="363"/>
    </row>
    <row r="52" spans="1:20" s="629" customFormat="1">
      <c r="A52" s="363"/>
      <c r="B52" s="364"/>
      <c r="C52" s="365"/>
      <c r="D52" s="366"/>
      <c r="E52" s="363"/>
      <c r="F52" s="366"/>
      <c r="G52" s="366"/>
      <c r="H52" s="363"/>
      <c r="I52" s="366"/>
      <c r="J52" s="366"/>
      <c r="K52" s="363"/>
      <c r="L52" s="366"/>
      <c r="M52" s="366"/>
      <c r="N52" s="363"/>
    </row>
    <row r="53" spans="1:20" s="629" customFormat="1">
      <c r="A53" s="363"/>
      <c r="B53" s="364"/>
      <c r="C53" s="365"/>
      <c r="D53" s="366"/>
      <c r="E53" s="363"/>
      <c r="F53" s="366"/>
      <c r="G53" s="366"/>
      <c r="H53" s="363"/>
      <c r="I53" s="366"/>
      <c r="J53" s="366"/>
      <c r="K53" s="363"/>
      <c r="L53" s="366"/>
      <c r="M53" s="366"/>
      <c r="N53" s="363"/>
    </row>
    <row r="54" spans="1:20" s="629" customFormat="1">
      <c r="A54" s="363"/>
      <c r="B54" s="364"/>
      <c r="C54" s="365"/>
      <c r="D54" s="366"/>
      <c r="E54" s="363"/>
      <c r="F54" s="366"/>
      <c r="G54" s="366"/>
      <c r="H54" s="363"/>
      <c r="I54" s="366"/>
      <c r="J54" s="366"/>
      <c r="K54" s="363"/>
      <c r="L54" s="366"/>
      <c r="M54" s="366"/>
      <c r="N54" s="363"/>
    </row>
    <row r="55" spans="1:20" s="629" customFormat="1">
      <c r="A55" s="370"/>
      <c r="B55" s="371"/>
      <c r="C55" s="372"/>
      <c r="D55" s="373"/>
      <c r="E55" s="370"/>
      <c r="F55" s="373"/>
      <c r="G55" s="373"/>
      <c r="H55" s="370"/>
      <c r="I55" s="373"/>
      <c r="J55" s="373"/>
      <c r="K55" s="370"/>
      <c r="L55" s="373"/>
      <c r="M55" s="373"/>
      <c r="N55" s="370"/>
      <c r="O55" s="698"/>
      <c r="P55" s="698"/>
      <c r="Q55" s="698"/>
      <c r="R55" s="698"/>
      <c r="S55" s="698"/>
    </row>
    <row r="56" spans="1:20" s="629" customFormat="1">
      <c r="A56" s="370"/>
      <c r="B56" s="371"/>
      <c r="C56" s="372"/>
      <c r="D56" s="373"/>
      <c r="E56" s="370"/>
      <c r="F56" s="373"/>
      <c r="G56" s="373"/>
      <c r="H56" s="370"/>
      <c r="I56" s="373"/>
      <c r="J56" s="373"/>
      <c r="K56" s="370"/>
      <c r="L56" s="373"/>
      <c r="M56" s="373"/>
      <c r="N56" s="370"/>
      <c r="O56" s="698"/>
      <c r="P56" s="698"/>
      <c r="Q56" s="698"/>
      <c r="R56" s="698"/>
      <c r="S56" s="698"/>
    </row>
    <row r="57" spans="1:20" s="629" customFormat="1">
      <c r="A57" s="370"/>
      <c r="B57" s="371"/>
      <c r="C57" s="372"/>
      <c r="D57" s="373"/>
      <c r="E57" s="370"/>
      <c r="F57" s="373"/>
      <c r="G57" s="373"/>
      <c r="H57" s="370"/>
      <c r="I57" s="373"/>
      <c r="J57" s="373"/>
      <c r="K57" s="370"/>
      <c r="L57" s="373"/>
      <c r="M57" s="373"/>
      <c r="N57" s="370"/>
      <c r="O57" s="698"/>
      <c r="P57" s="698"/>
      <c r="Q57" s="698"/>
      <c r="R57" s="698"/>
      <c r="S57" s="698"/>
    </row>
    <row r="58" spans="1:20" s="629" customFormat="1">
      <c r="A58" s="370"/>
      <c r="B58" s="371"/>
      <c r="C58" s="372"/>
      <c r="D58" s="373"/>
      <c r="E58" s="370"/>
      <c r="F58" s="373"/>
      <c r="G58" s="373"/>
      <c r="H58" s="370"/>
      <c r="I58" s="373"/>
      <c r="J58" s="373"/>
      <c r="K58" s="370"/>
      <c r="L58" s="373"/>
      <c r="M58" s="373"/>
      <c r="N58" s="370"/>
      <c r="O58" s="698"/>
      <c r="P58" s="698"/>
      <c r="Q58" s="698"/>
      <c r="R58" s="698"/>
      <c r="S58" s="698"/>
    </row>
    <row r="59" spans="1:20" s="629" customFormat="1">
      <c r="A59" s="370"/>
      <c r="B59" s="371"/>
      <c r="C59" s="372"/>
      <c r="D59" s="373"/>
      <c r="E59" s="370"/>
      <c r="F59" s="373"/>
      <c r="G59" s="373"/>
      <c r="H59" s="370"/>
      <c r="I59" s="373"/>
      <c r="J59" s="373"/>
      <c r="K59" s="370"/>
      <c r="L59" s="373"/>
      <c r="M59" s="373"/>
      <c r="N59" s="370"/>
      <c r="O59" s="698"/>
      <c r="P59" s="698"/>
      <c r="Q59" s="698"/>
      <c r="R59" s="698"/>
      <c r="S59" s="698"/>
    </row>
    <row r="60" spans="1:20" s="629" customFormat="1">
      <c r="A60" s="370"/>
      <c r="B60" s="371"/>
      <c r="C60" s="372"/>
      <c r="D60" s="373"/>
      <c r="E60" s="370"/>
      <c r="F60" s="373"/>
      <c r="G60" s="373"/>
      <c r="H60" s="370"/>
      <c r="I60" s="373"/>
      <c r="J60" s="373"/>
      <c r="K60" s="370"/>
      <c r="L60" s="373"/>
      <c r="M60" s="373"/>
      <c r="N60" s="370"/>
      <c r="O60" s="698"/>
      <c r="P60" s="698"/>
      <c r="Q60" s="698"/>
      <c r="R60" s="698"/>
      <c r="S60" s="698"/>
    </row>
    <row r="61" spans="1:20" s="629" customFormat="1">
      <c r="A61" s="370"/>
      <c r="B61" s="371"/>
      <c r="C61" s="372"/>
      <c r="D61" s="373"/>
      <c r="E61" s="370"/>
      <c r="F61" s="373"/>
      <c r="G61" s="373"/>
      <c r="H61" s="370"/>
      <c r="I61" s="373"/>
      <c r="J61" s="373"/>
      <c r="K61" s="370"/>
      <c r="L61" s="373"/>
      <c r="M61" s="373"/>
      <c r="N61" s="370"/>
      <c r="O61" s="698"/>
      <c r="P61" s="698"/>
      <c r="Q61" s="698"/>
      <c r="R61" s="698"/>
      <c r="S61" s="698"/>
    </row>
  </sheetData>
  <mergeCells count="8">
    <mergeCell ref="B50:H50"/>
    <mergeCell ref="B1:F1"/>
    <mergeCell ref="F2:G2"/>
    <mergeCell ref="A3:G3"/>
    <mergeCell ref="A28:A30"/>
    <mergeCell ref="B49:G49"/>
    <mergeCell ref="B46:G46"/>
    <mergeCell ref="B47:G47"/>
  </mergeCells>
  <conditionalFormatting sqref="B31">
    <cfRule type="cellIs" dxfId="54" priority="2" stopIfTrue="1" operator="equal">
      <formula>"?"</formula>
    </cfRule>
  </conditionalFormatting>
  <conditionalFormatting sqref="B32">
    <cfRule type="cellIs" dxfId="53" priority="1" stopIfTrue="1" operator="equal">
      <formula>"?"</formula>
    </cfRule>
  </conditionalFormatting>
  <pageMargins left="1.02" right="0.15" top="0.78" bottom="0.35" header="0.5" footer="0.19"/>
  <pageSetup paperSize="9" scale="12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zoomScaleSheetLayoutView="55" workbookViewId="0">
      <pane xSplit="3" ySplit="8" topLeftCell="D45" activePane="bottomRight" state="frozen"/>
      <selection pane="topRight" activeCell="D1" sqref="D1"/>
      <selection pane="bottomLeft" activeCell="A9" sqref="A9"/>
      <selection pane="bottomRight" activeCell="B51" sqref="B51:H51"/>
    </sheetView>
  </sheetViews>
  <sheetFormatPr defaultRowHeight="14.25"/>
  <cols>
    <col min="1" max="1" width="6.42578125" style="631" customWidth="1"/>
    <col min="2" max="2" width="54.5703125" style="632" customWidth="1"/>
    <col min="3" max="3" width="13.28515625" style="735" customWidth="1"/>
    <col min="4" max="4" width="6" style="632" customWidth="1"/>
    <col min="5" max="5" width="7" style="632" bestFit="1" customWidth="1"/>
    <col min="6" max="6" width="17.42578125" style="632" customWidth="1"/>
    <col min="7" max="7" width="10.85546875" style="632" customWidth="1"/>
    <col min="8" max="8" width="5.7109375" style="632" customWidth="1"/>
    <col min="9" max="9" width="18.28515625" style="632" customWidth="1"/>
    <col min="10" max="10" width="16.5703125" style="632" customWidth="1"/>
    <col min="11" max="11" width="18.7109375" style="632" customWidth="1"/>
    <col min="12" max="12" width="17.85546875" style="632" customWidth="1"/>
    <col min="13" max="13" width="13.42578125" style="632" customWidth="1"/>
    <col min="14" max="14" width="11.7109375" style="632" customWidth="1"/>
    <col min="15" max="15" width="12.140625" style="632" customWidth="1"/>
    <col min="16" max="16" width="14.140625" style="632" customWidth="1"/>
    <col min="17" max="256" width="9.140625" style="632"/>
    <col min="257" max="257" width="6.42578125" style="632" customWidth="1"/>
    <col min="258" max="258" width="54.5703125" style="632" customWidth="1"/>
    <col min="259" max="259" width="13.28515625" style="632" customWidth="1"/>
    <col min="260" max="260" width="6" style="632" customWidth="1"/>
    <col min="261" max="261" width="7" style="632" bestFit="1" customWidth="1"/>
    <col min="262" max="262" width="10" style="632" bestFit="1" customWidth="1"/>
    <col min="263" max="263" width="13.5703125" style="632" bestFit="1" customWidth="1"/>
    <col min="264" max="264" width="5.7109375" style="632" customWidth="1"/>
    <col min="265" max="265" width="10" style="632" bestFit="1" customWidth="1"/>
    <col min="266" max="266" width="10.42578125" style="632" customWidth="1"/>
    <col min="267" max="267" width="18.7109375" style="632" customWidth="1"/>
    <col min="268" max="268" width="17.85546875" style="632" customWidth="1"/>
    <col min="269" max="269" width="13.42578125" style="632" customWidth="1"/>
    <col min="270" max="270" width="11.7109375" style="632" customWidth="1"/>
    <col min="271" max="271" width="12.140625" style="632" customWidth="1"/>
    <col min="272" max="272" width="14.140625" style="632" customWidth="1"/>
    <col min="273" max="512" width="9.140625" style="632"/>
    <col min="513" max="513" width="6.42578125" style="632" customWidth="1"/>
    <col min="514" max="514" width="54.5703125" style="632" customWidth="1"/>
    <col min="515" max="515" width="13.28515625" style="632" customWidth="1"/>
    <col min="516" max="516" width="6" style="632" customWidth="1"/>
    <col min="517" max="517" width="7" style="632" bestFit="1" customWidth="1"/>
    <col min="518" max="518" width="10" style="632" bestFit="1" customWidth="1"/>
    <col min="519" max="519" width="13.5703125" style="632" bestFit="1" customWidth="1"/>
    <col min="520" max="520" width="5.7109375" style="632" customWidth="1"/>
    <col min="521" max="521" width="10" style="632" bestFit="1" customWidth="1"/>
    <col min="522" max="522" width="10.42578125" style="632" customWidth="1"/>
    <col min="523" max="523" width="18.7109375" style="632" customWidth="1"/>
    <col min="524" max="524" width="17.85546875" style="632" customWidth="1"/>
    <col min="525" max="525" width="13.42578125" style="632" customWidth="1"/>
    <col min="526" max="526" width="11.7109375" style="632" customWidth="1"/>
    <col min="527" max="527" width="12.140625" style="632" customWidth="1"/>
    <col min="528" max="528" width="14.140625" style="632" customWidth="1"/>
    <col min="529" max="768" width="9.140625" style="632"/>
    <col min="769" max="769" width="6.42578125" style="632" customWidth="1"/>
    <col min="770" max="770" width="54.5703125" style="632" customWidth="1"/>
    <col min="771" max="771" width="13.28515625" style="632" customWidth="1"/>
    <col min="772" max="772" width="6" style="632" customWidth="1"/>
    <col min="773" max="773" width="7" style="632" bestFit="1" customWidth="1"/>
    <col min="774" max="774" width="10" style="632" bestFit="1" customWidth="1"/>
    <col min="775" max="775" width="13.5703125" style="632" bestFit="1" customWidth="1"/>
    <col min="776" max="776" width="5.7109375" style="632" customWidth="1"/>
    <col min="777" max="777" width="10" style="632" bestFit="1" customWidth="1"/>
    <col min="778" max="778" width="10.42578125" style="632" customWidth="1"/>
    <col min="779" max="779" width="18.7109375" style="632" customWidth="1"/>
    <col min="780" max="780" width="17.85546875" style="632" customWidth="1"/>
    <col min="781" max="781" width="13.42578125" style="632" customWidth="1"/>
    <col min="782" max="782" width="11.7109375" style="632" customWidth="1"/>
    <col min="783" max="783" width="12.140625" style="632" customWidth="1"/>
    <col min="784" max="784" width="14.140625" style="632" customWidth="1"/>
    <col min="785" max="1024" width="9.140625" style="632"/>
    <col min="1025" max="1025" width="6.42578125" style="632" customWidth="1"/>
    <col min="1026" max="1026" width="54.5703125" style="632" customWidth="1"/>
    <col min="1027" max="1027" width="13.28515625" style="632" customWidth="1"/>
    <col min="1028" max="1028" width="6" style="632" customWidth="1"/>
    <col min="1029" max="1029" width="7" style="632" bestFit="1" customWidth="1"/>
    <col min="1030" max="1030" width="10" style="632" bestFit="1" customWidth="1"/>
    <col min="1031" max="1031" width="13.5703125" style="632" bestFit="1" customWidth="1"/>
    <col min="1032" max="1032" width="5.7109375" style="632" customWidth="1"/>
    <col min="1033" max="1033" width="10" style="632" bestFit="1" customWidth="1"/>
    <col min="1034" max="1034" width="10.42578125" style="632" customWidth="1"/>
    <col min="1035" max="1035" width="18.7109375" style="632" customWidth="1"/>
    <col min="1036" max="1036" width="17.85546875" style="632" customWidth="1"/>
    <col min="1037" max="1037" width="13.42578125" style="632" customWidth="1"/>
    <col min="1038" max="1038" width="11.7109375" style="632" customWidth="1"/>
    <col min="1039" max="1039" width="12.140625" style="632" customWidth="1"/>
    <col min="1040" max="1040" width="14.140625" style="632" customWidth="1"/>
    <col min="1041" max="1280" width="9.140625" style="632"/>
    <col min="1281" max="1281" width="6.42578125" style="632" customWidth="1"/>
    <col min="1282" max="1282" width="54.5703125" style="632" customWidth="1"/>
    <col min="1283" max="1283" width="13.28515625" style="632" customWidth="1"/>
    <col min="1284" max="1284" width="6" style="632" customWidth="1"/>
    <col min="1285" max="1285" width="7" style="632" bestFit="1" customWidth="1"/>
    <col min="1286" max="1286" width="10" style="632" bestFit="1" customWidth="1"/>
    <col min="1287" max="1287" width="13.5703125" style="632" bestFit="1" customWidth="1"/>
    <col min="1288" max="1288" width="5.7109375" style="632" customWidth="1"/>
    <col min="1289" max="1289" width="10" style="632" bestFit="1" customWidth="1"/>
    <col min="1290" max="1290" width="10.42578125" style="632" customWidth="1"/>
    <col min="1291" max="1291" width="18.7109375" style="632" customWidth="1"/>
    <col min="1292" max="1292" width="17.85546875" style="632" customWidth="1"/>
    <col min="1293" max="1293" width="13.42578125" style="632" customWidth="1"/>
    <col min="1294" max="1294" width="11.7109375" style="632" customWidth="1"/>
    <col min="1295" max="1295" width="12.140625" style="632" customWidth="1"/>
    <col min="1296" max="1296" width="14.140625" style="632" customWidth="1"/>
    <col min="1297" max="1536" width="9.140625" style="632"/>
    <col min="1537" max="1537" width="6.42578125" style="632" customWidth="1"/>
    <col min="1538" max="1538" width="54.5703125" style="632" customWidth="1"/>
    <col min="1539" max="1539" width="13.28515625" style="632" customWidth="1"/>
    <col min="1540" max="1540" width="6" style="632" customWidth="1"/>
    <col min="1541" max="1541" width="7" style="632" bestFit="1" customWidth="1"/>
    <col min="1542" max="1542" width="10" style="632" bestFit="1" customWidth="1"/>
    <col min="1543" max="1543" width="13.5703125" style="632" bestFit="1" customWidth="1"/>
    <col min="1544" max="1544" width="5.7109375" style="632" customWidth="1"/>
    <col min="1545" max="1545" width="10" style="632" bestFit="1" customWidth="1"/>
    <col min="1546" max="1546" width="10.42578125" style="632" customWidth="1"/>
    <col min="1547" max="1547" width="18.7109375" style="632" customWidth="1"/>
    <col min="1548" max="1548" width="17.85546875" style="632" customWidth="1"/>
    <col min="1549" max="1549" width="13.42578125" style="632" customWidth="1"/>
    <col min="1550" max="1550" width="11.7109375" style="632" customWidth="1"/>
    <col min="1551" max="1551" width="12.140625" style="632" customWidth="1"/>
    <col min="1552" max="1552" width="14.140625" style="632" customWidth="1"/>
    <col min="1553" max="1792" width="9.140625" style="632"/>
    <col min="1793" max="1793" width="6.42578125" style="632" customWidth="1"/>
    <col min="1794" max="1794" width="54.5703125" style="632" customWidth="1"/>
    <col min="1795" max="1795" width="13.28515625" style="632" customWidth="1"/>
    <col min="1796" max="1796" width="6" style="632" customWidth="1"/>
    <col min="1797" max="1797" width="7" style="632" bestFit="1" customWidth="1"/>
    <col min="1798" max="1798" width="10" style="632" bestFit="1" customWidth="1"/>
    <col min="1799" max="1799" width="13.5703125" style="632" bestFit="1" customWidth="1"/>
    <col min="1800" max="1800" width="5.7109375" style="632" customWidth="1"/>
    <col min="1801" max="1801" width="10" style="632" bestFit="1" customWidth="1"/>
    <col min="1802" max="1802" width="10.42578125" style="632" customWidth="1"/>
    <col min="1803" max="1803" width="18.7109375" style="632" customWidth="1"/>
    <col min="1804" max="1804" width="17.85546875" style="632" customWidth="1"/>
    <col min="1805" max="1805" width="13.42578125" style="632" customWidth="1"/>
    <col min="1806" max="1806" width="11.7109375" style="632" customWidth="1"/>
    <col min="1807" max="1807" width="12.140625" style="632" customWidth="1"/>
    <col min="1808" max="1808" width="14.140625" style="632" customWidth="1"/>
    <col min="1809" max="2048" width="9.140625" style="632"/>
    <col min="2049" max="2049" width="6.42578125" style="632" customWidth="1"/>
    <col min="2050" max="2050" width="54.5703125" style="632" customWidth="1"/>
    <col min="2051" max="2051" width="13.28515625" style="632" customWidth="1"/>
    <col min="2052" max="2052" width="6" style="632" customWidth="1"/>
    <col min="2053" max="2053" width="7" style="632" bestFit="1" customWidth="1"/>
    <col min="2054" max="2054" width="10" style="632" bestFit="1" customWidth="1"/>
    <col min="2055" max="2055" width="13.5703125" style="632" bestFit="1" customWidth="1"/>
    <col min="2056" max="2056" width="5.7109375" style="632" customWidth="1"/>
    <col min="2057" max="2057" width="10" style="632" bestFit="1" customWidth="1"/>
    <col min="2058" max="2058" width="10.42578125" style="632" customWidth="1"/>
    <col min="2059" max="2059" width="18.7109375" style="632" customWidth="1"/>
    <col min="2060" max="2060" width="17.85546875" style="632" customWidth="1"/>
    <col min="2061" max="2061" width="13.42578125" style="632" customWidth="1"/>
    <col min="2062" max="2062" width="11.7109375" style="632" customWidth="1"/>
    <col min="2063" max="2063" width="12.140625" style="632" customWidth="1"/>
    <col min="2064" max="2064" width="14.140625" style="632" customWidth="1"/>
    <col min="2065" max="2304" width="9.140625" style="632"/>
    <col min="2305" max="2305" width="6.42578125" style="632" customWidth="1"/>
    <col min="2306" max="2306" width="54.5703125" style="632" customWidth="1"/>
    <col min="2307" max="2307" width="13.28515625" style="632" customWidth="1"/>
    <col min="2308" max="2308" width="6" style="632" customWidth="1"/>
    <col min="2309" max="2309" width="7" style="632" bestFit="1" customWidth="1"/>
    <col min="2310" max="2310" width="10" style="632" bestFit="1" customWidth="1"/>
    <col min="2311" max="2311" width="13.5703125" style="632" bestFit="1" customWidth="1"/>
    <col min="2312" max="2312" width="5.7109375" style="632" customWidth="1"/>
    <col min="2313" max="2313" width="10" style="632" bestFit="1" customWidth="1"/>
    <col min="2314" max="2314" width="10.42578125" style="632" customWidth="1"/>
    <col min="2315" max="2315" width="18.7109375" style="632" customWidth="1"/>
    <col min="2316" max="2316" width="17.85546875" style="632" customWidth="1"/>
    <col min="2317" max="2317" width="13.42578125" style="632" customWidth="1"/>
    <col min="2318" max="2318" width="11.7109375" style="632" customWidth="1"/>
    <col min="2319" max="2319" width="12.140625" style="632" customWidth="1"/>
    <col min="2320" max="2320" width="14.140625" style="632" customWidth="1"/>
    <col min="2321" max="2560" width="9.140625" style="632"/>
    <col min="2561" max="2561" width="6.42578125" style="632" customWidth="1"/>
    <col min="2562" max="2562" width="54.5703125" style="632" customWidth="1"/>
    <col min="2563" max="2563" width="13.28515625" style="632" customWidth="1"/>
    <col min="2564" max="2564" width="6" style="632" customWidth="1"/>
    <col min="2565" max="2565" width="7" style="632" bestFit="1" customWidth="1"/>
    <col min="2566" max="2566" width="10" style="632" bestFit="1" customWidth="1"/>
    <col min="2567" max="2567" width="13.5703125" style="632" bestFit="1" customWidth="1"/>
    <col min="2568" max="2568" width="5.7109375" style="632" customWidth="1"/>
    <col min="2569" max="2569" width="10" style="632" bestFit="1" customWidth="1"/>
    <col min="2570" max="2570" width="10.42578125" style="632" customWidth="1"/>
    <col min="2571" max="2571" width="18.7109375" style="632" customWidth="1"/>
    <col min="2572" max="2572" width="17.85546875" style="632" customWidth="1"/>
    <col min="2573" max="2573" width="13.42578125" style="632" customWidth="1"/>
    <col min="2574" max="2574" width="11.7109375" style="632" customWidth="1"/>
    <col min="2575" max="2575" width="12.140625" style="632" customWidth="1"/>
    <col min="2576" max="2576" width="14.140625" style="632" customWidth="1"/>
    <col min="2577" max="2816" width="9.140625" style="632"/>
    <col min="2817" max="2817" width="6.42578125" style="632" customWidth="1"/>
    <col min="2818" max="2818" width="54.5703125" style="632" customWidth="1"/>
    <col min="2819" max="2819" width="13.28515625" style="632" customWidth="1"/>
    <col min="2820" max="2820" width="6" style="632" customWidth="1"/>
    <col min="2821" max="2821" width="7" style="632" bestFit="1" customWidth="1"/>
    <col min="2822" max="2822" width="10" style="632" bestFit="1" customWidth="1"/>
    <col min="2823" max="2823" width="13.5703125" style="632" bestFit="1" customWidth="1"/>
    <col min="2824" max="2824" width="5.7109375" style="632" customWidth="1"/>
    <col min="2825" max="2825" width="10" style="632" bestFit="1" customWidth="1"/>
    <col min="2826" max="2826" width="10.42578125" style="632" customWidth="1"/>
    <col min="2827" max="2827" width="18.7109375" style="632" customWidth="1"/>
    <col min="2828" max="2828" width="17.85546875" style="632" customWidth="1"/>
    <col min="2829" max="2829" width="13.42578125" style="632" customWidth="1"/>
    <col min="2830" max="2830" width="11.7109375" style="632" customWidth="1"/>
    <col min="2831" max="2831" width="12.140625" style="632" customWidth="1"/>
    <col min="2832" max="2832" width="14.140625" style="632" customWidth="1"/>
    <col min="2833" max="3072" width="9.140625" style="632"/>
    <col min="3073" max="3073" width="6.42578125" style="632" customWidth="1"/>
    <col min="3074" max="3074" width="54.5703125" style="632" customWidth="1"/>
    <col min="3075" max="3075" width="13.28515625" style="632" customWidth="1"/>
    <col min="3076" max="3076" width="6" style="632" customWidth="1"/>
    <col min="3077" max="3077" width="7" style="632" bestFit="1" customWidth="1"/>
    <col min="3078" max="3078" width="10" style="632" bestFit="1" customWidth="1"/>
    <col min="3079" max="3079" width="13.5703125" style="632" bestFit="1" customWidth="1"/>
    <col min="3080" max="3080" width="5.7109375" style="632" customWidth="1"/>
    <col min="3081" max="3081" width="10" style="632" bestFit="1" customWidth="1"/>
    <col min="3082" max="3082" width="10.42578125" style="632" customWidth="1"/>
    <col min="3083" max="3083" width="18.7109375" style="632" customWidth="1"/>
    <col min="3084" max="3084" width="17.85546875" style="632" customWidth="1"/>
    <col min="3085" max="3085" width="13.42578125" style="632" customWidth="1"/>
    <col min="3086" max="3086" width="11.7109375" style="632" customWidth="1"/>
    <col min="3087" max="3087" width="12.140625" style="632" customWidth="1"/>
    <col min="3088" max="3088" width="14.140625" style="632" customWidth="1"/>
    <col min="3089" max="3328" width="9.140625" style="632"/>
    <col min="3329" max="3329" width="6.42578125" style="632" customWidth="1"/>
    <col min="3330" max="3330" width="54.5703125" style="632" customWidth="1"/>
    <col min="3331" max="3331" width="13.28515625" style="632" customWidth="1"/>
    <col min="3332" max="3332" width="6" style="632" customWidth="1"/>
    <col min="3333" max="3333" width="7" style="632" bestFit="1" customWidth="1"/>
    <col min="3334" max="3334" width="10" style="632" bestFit="1" customWidth="1"/>
    <col min="3335" max="3335" width="13.5703125" style="632" bestFit="1" customWidth="1"/>
    <col min="3336" max="3336" width="5.7109375" style="632" customWidth="1"/>
    <col min="3337" max="3337" width="10" style="632" bestFit="1" customWidth="1"/>
    <col min="3338" max="3338" width="10.42578125" style="632" customWidth="1"/>
    <col min="3339" max="3339" width="18.7109375" style="632" customWidth="1"/>
    <col min="3340" max="3340" width="17.85546875" style="632" customWidth="1"/>
    <col min="3341" max="3341" width="13.42578125" style="632" customWidth="1"/>
    <col min="3342" max="3342" width="11.7109375" style="632" customWidth="1"/>
    <col min="3343" max="3343" width="12.140625" style="632" customWidth="1"/>
    <col min="3344" max="3344" width="14.140625" style="632" customWidth="1"/>
    <col min="3345" max="3584" width="9.140625" style="632"/>
    <col min="3585" max="3585" width="6.42578125" style="632" customWidth="1"/>
    <col min="3586" max="3586" width="54.5703125" style="632" customWidth="1"/>
    <col min="3587" max="3587" width="13.28515625" style="632" customWidth="1"/>
    <col min="3588" max="3588" width="6" style="632" customWidth="1"/>
    <col min="3589" max="3589" width="7" style="632" bestFit="1" customWidth="1"/>
    <col min="3590" max="3590" width="10" style="632" bestFit="1" customWidth="1"/>
    <col min="3591" max="3591" width="13.5703125" style="632" bestFit="1" customWidth="1"/>
    <col min="3592" max="3592" width="5.7109375" style="632" customWidth="1"/>
    <col min="3593" max="3593" width="10" style="632" bestFit="1" customWidth="1"/>
    <col min="3594" max="3594" width="10.42578125" style="632" customWidth="1"/>
    <col min="3595" max="3595" width="18.7109375" style="632" customWidth="1"/>
    <col min="3596" max="3596" width="17.85546875" style="632" customWidth="1"/>
    <col min="3597" max="3597" width="13.42578125" style="632" customWidth="1"/>
    <col min="3598" max="3598" width="11.7109375" style="632" customWidth="1"/>
    <col min="3599" max="3599" width="12.140625" style="632" customWidth="1"/>
    <col min="3600" max="3600" width="14.140625" style="632" customWidth="1"/>
    <col min="3601" max="3840" width="9.140625" style="632"/>
    <col min="3841" max="3841" width="6.42578125" style="632" customWidth="1"/>
    <col min="3842" max="3842" width="54.5703125" style="632" customWidth="1"/>
    <col min="3843" max="3843" width="13.28515625" style="632" customWidth="1"/>
    <col min="3844" max="3844" width="6" style="632" customWidth="1"/>
    <col min="3845" max="3845" width="7" style="632" bestFit="1" customWidth="1"/>
    <col min="3846" max="3846" width="10" style="632" bestFit="1" customWidth="1"/>
    <col min="3847" max="3847" width="13.5703125" style="632" bestFit="1" customWidth="1"/>
    <col min="3848" max="3848" width="5.7109375" style="632" customWidth="1"/>
    <col min="3849" max="3849" width="10" style="632" bestFit="1" customWidth="1"/>
    <col min="3850" max="3850" width="10.42578125" style="632" customWidth="1"/>
    <col min="3851" max="3851" width="18.7109375" style="632" customWidth="1"/>
    <col min="3852" max="3852" width="17.85546875" style="632" customWidth="1"/>
    <col min="3853" max="3853" width="13.42578125" style="632" customWidth="1"/>
    <col min="3854" max="3854" width="11.7109375" style="632" customWidth="1"/>
    <col min="3855" max="3855" width="12.140625" style="632" customWidth="1"/>
    <col min="3856" max="3856" width="14.140625" style="632" customWidth="1"/>
    <col min="3857" max="4096" width="9.140625" style="632"/>
    <col min="4097" max="4097" width="6.42578125" style="632" customWidth="1"/>
    <col min="4098" max="4098" width="54.5703125" style="632" customWidth="1"/>
    <col min="4099" max="4099" width="13.28515625" style="632" customWidth="1"/>
    <col min="4100" max="4100" width="6" style="632" customWidth="1"/>
    <col min="4101" max="4101" width="7" style="632" bestFit="1" customWidth="1"/>
    <col min="4102" max="4102" width="10" style="632" bestFit="1" customWidth="1"/>
    <col min="4103" max="4103" width="13.5703125" style="632" bestFit="1" customWidth="1"/>
    <col min="4104" max="4104" width="5.7109375" style="632" customWidth="1"/>
    <col min="4105" max="4105" width="10" style="632" bestFit="1" customWidth="1"/>
    <col min="4106" max="4106" width="10.42578125" style="632" customWidth="1"/>
    <col min="4107" max="4107" width="18.7109375" style="632" customWidth="1"/>
    <col min="4108" max="4108" width="17.85546875" style="632" customWidth="1"/>
    <col min="4109" max="4109" width="13.42578125" style="632" customWidth="1"/>
    <col min="4110" max="4110" width="11.7109375" style="632" customWidth="1"/>
    <col min="4111" max="4111" width="12.140625" style="632" customWidth="1"/>
    <col min="4112" max="4112" width="14.140625" style="632" customWidth="1"/>
    <col min="4113" max="4352" width="9.140625" style="632"/>
    <col min="4353" max="4353" width="6.42578125" style="632" customWidth="1"/>
    <col min="4354" max="4354" width="54.5703125" style="632" customWidth="1"/>
    <col min="4355" max="4355" width="13.28515625" style="632" customWidth="1"/>
    <col min="4356" max="4356" width="6" style="632" customWidth="1"/>
    <col min="4357" max="4357" width="7" style="632" bestFit="1" customWidth="1"/>
    <col min="4358" max="4358" width="10" style="632" bestFit="1" customWidth="1"/>
    <col min="4359" max="4359" width="13.5703125" style="632" bestFit="1" customWidth="1"/>
    <col min="4360" max="4360" width="5.7109375" style="632" customWidth="1"/>
    <col min="4361" max="4361" width="10" style="632" bestFit="1" customWidth="1"/>
    <col min="4362" max="4362" width="10.42578125" style="632" customWidth="1"/>
    <col min="4363" max="4363" width="18.7109375" style="632" customWidth="1"/>
    <col min="4364" max="4364" width="17.85546875" style="632" customWidth="1"/>
    <col min="4365" max="4365" width="13.42578125" style="632" customWidth="1"/>
    <col min="4366" max="4366" width="11.7109375" style="632" customWidth="1"/>
    <col min="4367" max="4367" width="12.140625" style="632" customWidth="1"/>
    <col min="4368" max="4368" width="14.140625" style="632" customWidth="1"/>
    <col min="4369" max="4608" width="9.140625" style="632"/>
    <col min="4609" max="4609" width="6.42578125" style="632" customWidth="1"/>
    <col min="4610" max="4610" width="54.5703125" style="632" customWidth="1"/>
    <col min="4611" max="4611" width="13.28515625" style="632" customWidth="1"/>
    <col min="4612" max="4612" width="6" style="632" customWidth="1"/>
    <col min="4613" max="4613" width="7" style="632" bestFit="1" customWidth="1"/>
    <col min="4614" max="4614" width="10" style="632" bestFit="1" customWidth="1"/>
    <col min="4615" max="4615" width="13.5703125" style="632" bestFit="1" customWidth="1"/>
    <col min="4616" max="4616" width="5.7109375" style="632" customWidth="1"/>
    <col min="4617" max="4617" width="10" style="632" bestFit="1" customWidth="1"/>
    <col min="4618" max="4618" width="10.42578125" style="632" customWidth="1"/>
    <col min="4619" max="4619" width="18.7109375" style="632" customWidth="1"/>
    <col min="4620" max="4620" width="17.85546875" style="632" customWidth="1"/>
    <col min="4621" max="4621" width="13.42578125" style="632" customWidth="1"/>
    <col min="4622" max="4622" width="11.7109375" style="632" customWidth="1"/>
    <col min="4623" max="4623" width="12.140625" style="632" customWidth="1"/>
    <col min="4624" max="4624" width="14.140625" style="632" customWidth="1"/>
    <col min="4625" max="4864" width="9.140625" style="632"/>
    <col min="4865" max="4865" width="6.42578125" style="632" customWidth="1"/>
    <col min="4866" max="4866" width="54.5703125" style="632" customWidth="1"/>
    <col min="4867" max="4867" width="13.28515625" style="632" customWidth="1"/>
    <col min="4868" max="4868" width="6" style="632" customWidth="1"/>
    <col min="4869" max="4869" width="7" style="632" bestFit="1" customWidth="1"/>
    <col min="4870" max="4870" width="10" style="632" bestFit="1" customWidth="1"/>
    <col min="4871" max="4871" width="13.5703125" style="632" bestFit="1" customWidth="1"/>
    <col min="4872" max="4872" width="5.7109375" style="632" customWidth="1"/>
    <col min="4873" max="4873" width="10" style="632" bestFit="1" customWidth="1"/>
    <col min="4874" max="4874" width="10.42578125" style="632" customWidth="1"/>
    <col min="4875" max="4875" width="18.7109375" style="632" customWidth="1"/>
    <col min="4876" max="4876" width="17.85546875" style="632" customWidth="1"/>
    <col min="4877" max="4877" width="13.42578125" style="632" customWidth="1"/>
    <col min="4878" max="4878" width="11.7109375" style="632" customWidth="1"/>
    <col min="4879" max="4879" width="12.140625" style="632" customWidth="1"/>
    <col min="4880" max="4880" width="14.140625" style="632" customWidth="1"/>
    <col min="4881" max="5120" width="9.140625" style="632"/>
    <col min="5121" max="5121" width="6.42578125" style="632" customWidth="1"/>
    <col min="5122" max="5122" width="54.5703125" style="632" customWidth="1"/>
    <col min="5123" max="5123" width="13.28515625" style="632" customWidth="1"/>
    <col min="5124" max="5124" width="6" style="632" customWidth="1"/>
    <col min="5125" max="5125" width="7" style="632" bestFit="1" customWidth="1"/>
    <col min="5126" max="5126" width="10" style="632" bestFit="1" customWidth="1"/>
    <col min="5127" max="5127" width="13.5703125" style="632" bestFit="1" customWidth="1"/>
    <col min="5128" max="5128" width="5.7109375" style="632" customWidth="1"/>
    <col min="5129" max="5129" width="10" style="632" bestFit="1" customWidth="1"/>
    <col min="5130" max="5130" width="10.42578125" style="632" customWidth="1"/>
    <col min="5131" max="5131" width="18.7109375" style="632" customWidth="1"/>
    <col min="5132" max="5132" width="17.85546875" style="632" customWidth="1"/>
    <col min="5133" max="5133" width="13.42578125" style="632" customWidth="1"/>
    <col min="5134" max="5134" width="11.7109375" style="632" customWidth="1"/>
    <col min="5135" max="5135" width="12.140625" style="632" customWidth="1"/>
    <col min="5136" max="5136" width="14.140625" style="632" customWidth="1"/>
    <col min="5137" max="5376" width="9.140625" style="632"/>
    <col min="5377" max="5377" width="6.42578125" style="632" customWidth="1"/>
    <col min="5378" max="5378" width="54.5703125" style="632" customWidth="1"/>
    <col min="5379" max="5379" width="13.28515625" style="632" customWidth="1"/>
    <col min="5380" max="5380" width="6" style="632" customWidth="1"/>
    <col min="5381" max="5381" width="7" style="632" bestFit="1" customWidth="1"/>
    <col min="5382" max="5382" width="10" style="632" bestFit="1" customWidth="1"/>
    <col min="5383" max="5383" width="13.5703125" style="632" bestFit="1" customWidth="1"/>
    <col min="5384" max="5384" width="5.7109375" style="632" customWidth="1"/>
    <col min="5385" max="5385" width="10" style="632" bestFit="1" customWidth="1"/>
    <col min="5386" max="5386" width="10.42578125" style="632" customWidth="1"/>
    <col min="5387" max="5387" width="18.7109375" style="632" customWidth="1"/>
    <col min="5388" max="5388" width="17.85546875" style="632" customWidth="1"/>
    <col min="5389" max="5389" width="13.42578125" style="632" customWidth="1"/>
    <col min="5390" max="5390" width="11.7109375" style="632" customWidth="1"/>
    <col min="5391" max="5391" width="12.140625" style="632" customWidth="1"/>
    <col min="5392" max="5392" width="14.140625" style="632" customWidth="1"/>
    <col min="5393" max="5632" width="9.140625" style="632"/>
    <col min="5633" max="5633" width="6.42578125" style="632" customWidth="1"/>
    <col min="5634" max="5634" width="54.5703125" style="632" customWidth="1"/>
    <col min="5635" max="5635" width="13.28515625" style="632" customWidth="1"/>
    <col min="5636" max="5636" width="6" style="632" customWidth="1"/>
    <col min="5637" max="5637" width="7" style="632" bestFit="1" customWidth="1"/>
    <col min="5638" max="5638" width="10" style="632" bestFit="1" customWidth="1"/>
    <col min="5639" max="5639" width="13.5703125" style="632" bestFit="1" customWidth="1"/>
    <col min="5640" max="5640" width="5.7109375" style="632" customWidth="1"/>
    <col min="5641" max="5641" width="10" style="632" bestFit="1" customWidth="1"/>
    <col min="5642" max="5642" width="10.42578125" style="632" customWidth="1"/>
    <col min="5643" max="5643" width="18.7109375" style="632" customWidth="1"/>
    <col min="5644" max="5644" width="17.85546875" style="632" customWidth="1"/>
    <col min="5645" max="5645" width="13.42578125" style="632" customWidth="1"/>
    <col min="5646" max="5646" width="11.7109375" style="632" customWidth="1"/>
    <col min="5647" max="5647" width="12.140625" style="632" customWidth="1"/>
    <col min="5648" max="5648" width="14.140625" style="632" customWidth="1"/>
    <col min="5649" max="5888" width="9.140625" style="632"/>
    <col min="5889" max="5889" width="6.42578125" style="632" customWidth="1"/>
    <col min="5890" max="5890" width="54.5703125" style="632" customWidth="1"/>
    <col min="5891" max="5891" width="13.28515625" style="632" customWidth="1"/>
    <col min="5892" max="5892" width="6" style="632" customWidth="1"/>
    <col min="5893" max="5893" width="7" style="632" bestFit="1" customWidth="1"/>
    <col min="5894" max="5894" width="10" style="632" bestFit="1" customWidth="1"/>
    <col min="5895" max="5895" width="13.5703125" style="632" bestFit="1" customWidth="1"/>
    <col min="5896" max="5896" width="5.7109375" style="632" customWidth="1"/>
    <col min="5897" max="5897" width="10" style="632" bestFit="1" customWidth="1"/>
    <col min="5898" max="5898" width="10.42578125" style="632" customWidth="1"/>
    <col min="5899" max="5899" width="18.7109375" style="632" customWidth="1"/>
    <col min="5900" max="5900" width="17.85546875" style="632" customWidth="1"/>
    <col min="5901" max="5901" width="13.42578125" style="632" customWidth="1"/>
    <col min="5902" max="5902" width="11.7109375" style="632" customWidth="1"/>
    <col min="5903" max="5903" width="12.140625" style="632" customWidth="1"/>
    <col min="5904" max="5904" width="14.140625" style="632" customWidth="1"/>
    <col min="5905" max="6144" width="9.140625" style="632"/>
    <col min="6145" max="6145" width="6.42578125" style="632" customWidth="1"/>
    <col min="6146" max="6146" width="54.5703125" style="632" customWidth="1"/>
    <col min="6147" max="6147" width="13.28515625" style="632" customWidth="1"/>
    <col min="6148" max="6148" width="6" style="632" customWidth="1"/>
    <col min="6149" max="6149" width="7" style="632" bestFit="1" customWidth="1"/>
    <col min="6150" max="6150" width="10" style="632" bestFit="1" customWidth="1"/>
    <col min="6151" max="6151" width="13.5703125" style="632" bestFit="1" customWidth="1"/>
    <col min="6152" max="6152" width="5.7109375" style="632" customWidth="1"/>
    <col min="6153" max="6153" width="10" style="632" bestFit="1" customWidth="1"/>
    <col min="6154" max="6154" width="10.42578125" style="632" customWidth="1"/>
    <col min="6155" max="6155" width="18.7109375" style="632" customWidth="1"/>
    <col min="6156" max="6156" width="17.85546875" style="632" customWidth="1"/>
    <col min="6157" max="6157" width="13.42578125" style="632" customWidth="1"/>
    <col min="6158" max="6158" width="11.7109375" style="632" customWidth="1"/>
    <col min="6159" max="6159" width="12.140625" style="632" customWidth="1"/>
    <col min="6160" max="6160" width="14.140625" style="632" customWidth="1"/>
    <col min="6161" max="6400" width="9.140625" style="632"/>
    <col min="6401" max="6401" width="6.42578125" style="632" customWidth="1"/>
    <col min="6402" max="6402" width="54.5703125" style="632" customWidth="1"/>
    <col min="6403" max="6403" width="13.28515625" style="632" customWidth="1"/>
    <col min="6404" max="6404" width="6" style="632" customWidth="1"/>
    <col min="6405" max="6405" width="7" style="632" bestFit="1" customWidth="1"/>
    <col min="6406" max="6406" width="10" style="632" bestFit="1" customWidth="1"/>
    <col min="6407" max="6407" width="13.5703125" style="632" bestFit="1" customWidth="1"/>
    <col min="6408" max="6408" width="5.7109375" style="632" customWidth="1"/>
    <col min="6409" max="6409" width="10" style="632" bestFit="1" customWidth="1"/>
    <col min="6410" max="6410" width="10.42578125" style="632" customWidth="1"/>
    <col min="6411" max="6411" width="18.7109375" style="632" customWidth="1"/>
    <col min="6412" max="6412" width="17.85546875" style="632" customWidth="1"/>
    <col min="6413" max="6413" width="13.42578125" style="632" customWidth="1"/>
    <col min="6414" max="6414" width="11.7109375" style="632" customWidth="1"/>
    <col min="6415" max="6415" width="12.140625" style="632" customWidth="1"/>
    <col min="6416" max="6416" width="14.140625" style="632" customWidth="1"/>
    <col min="6417" max="6656" width="9.140625" style="632"/>
    <col min="6657" max="6657" width="6.42578125" style="632" customWidth="1"/>
    <col min="6658" max="6658" width="54.5703125" style="632" customWidth="1"/>
    <col min="6659" max="6659" width="13.28515625" style="632" customWidth="1"/>
    <col min="6660" max="6660" width="6" style="632" customWidth="1"/>
    <col min="6661" max="6661" width="7" style="632" bestFit="1" customWidth="1"/>
    <col min="6662" max="6662" width="10" style="632" bestFit="1" customWidth="1"/>
    <col min="6663" max="6663" width="13.5703125" style="632" bestFit="1" customWidth="1"/>
    <col min="6664" max="6664" width="5.7109375" style="632" customWidth="1"/>
    <col min="6665" max="6665" width="10" style="632" bestFit="1" customWidth="1"/>
    <col min="6666" max="6666" width="10.42578125" style="632" customWidth="1"/>
    <col min="6667" max="6667" width="18.7109375" style="632" customWidth="1"/>
    <col min="6668" max="6668" width="17.85546875" style="632" customWidth="1"/>
    <col min="6669" max="6669" width="13.42578125" style="632" customWidth="1"/>
    <col min="6670" max="6670" width="11.7109375" style="632" customWidth="1"/>
    <col min="6671" max="6671" width="12.140625" style="632" customWidth="1"/>
    <col min="6672" max="6672" width="14.140625" style="632" customWidth="1"/>
    <col min="6673" max="6912" width="9.140625" style="632"/>
    <col min="6913" max="6913" width="6.42578125" style="632" customWidth="1"/>
    <col min="6914" max="6914" width="54.5703125" style="632" customWidth="1"/>
    <col min="6915" max="6915" width="13.28515625" style="632" customWidth="1"/>
    <col min="6916" max="6916" width="6" style="632" customWidth="1"/>
    <col min="6917" max="6917" width="7" style="632" bestFit="1" customWidth="1"/>
    <col min="6918" max="6918" width="10" style="632" bestFit="1" customWidth="1"/>
    <col min="6919" max="6919" width="13.5703125" style="632" bestFit="1" customWidth="1"/>
    <col min="6920" max="6920" width="5.7109375" style="632" customWidth="1"/>
    <col min="6921" max="6921" width="10" style="632" bestFit="1" customWidth="1"/>
    <col min="6922" max="6922" width="10.42578125" style="632" customWidth="1"/>
    <col min="6923" max="6923" width="18.7109375" style="632" customWidth="1"/>
    <col min="6924" max="6924" width="17.85546875" style="632" customWidth="1"/>
    <col min="6925" max="6925" width="13.42578125" style="632" customWidth="1"/>
    <col min="6926" max="6926" width="11.7109375" style="632" customWidth="1"/>
    <col min="6927" max="6927" width="12.140625" style="632" customWidth="1"/>
    <col min="6928" max="6928" width="14.140625" style="632" customWidth="1"/>
    <col min="6929" max="7168" width="9.140625" style="632"/>
    <col min="7169" max="7169" width="6.42578125" style="632" customWidth="1"/>
    <col min="7170" max="7170" width="54.5703125" style="632" customWidth="1"/>
    <col min="7171" max="7171" width="13.28515625" style="632" customWidth="1"/>
    <col min="7172" max="7172" width="6" style="632" customWidth="1"/>
    <col min="7173" max="7173" width="7" style="632" bestFit="1" customWidth="1"/>
    <col min="7174" max="7174" width="10" style="632" bestFit="1" customWidth="1"/>
    <col min="7175" max="7175" width="13.5703125" style="632" bestFit="1" customWidth="1"/>
    <col min="7176" max="7176" width="5.7109375" style="632" customWidth="1"/>
    <col min="7177" max="7177" width="10" style="632" bestFit="1" customWidth="1"/>
    <col min="7178" max="7178" width="10.42578125" style="632" customWidth="1"/>
    <col min="7179" max="7179" width="18.7109375" style="632" customWidth="1"/>
    <col min="7180" max="7180" width="17.85546875" style="632" customWidth="1"/>
    <col min="7181" max="7181" width="13.42578125" style="632" customWidth="1"/>
    <col min="7182" max="7182" width="11.7109375" style="632" customWidth="1"/>
    <col min="7183" max="7183" width="12.140625" style="632" customWidth="1"/>
    <col min="7184" max="7184" width="14.140625" style="632" customWidth="1"/>
    <col min="7185" max="7424" width="9.140625" style="632"/>
    <col min="7425" max="7425" width="6.42578125" style="632" customWidth="1"/>
    <col min="7426" max="7426" width="54.5703125" style="632" customWidth="1"/>
    <col min="7427" max="7427" width="13.28515625" style="632" customWidth="1"/>
    <col min="7428" max="7428" width="6" style="632" customWidth="1"/>
    <col min="7429" max="7429" width="7" style="632" bestFit="1" customWidth="1"/>
    <col min="7430" max="7430" width="10" style="632" bestFit="1" customWidth="1"/>
    <col min="7431" max="7431" width="13.5703125" style="632" bestFit="1" customWidth="1"/>
    <col min="7432" max="7432" width="5.7109375" style="632" customWidth="1"/>
    <col min="7433" max="7433" width="10" style="632" bestFit="1" customWidth="1"/>
    <col min="7434" max="7434" width="10.42578125" style="632" customWidth="1"/>
    <col min="7435" max="7435" width="18.7109375" style="632" customWidth="1"/>
    <col min="7436" max="7436" width="17.85546875" style="632" customWidth="1"/>
    <col min="7437" max="7437" width="13.42578125" style="632" customWidth="1"/>
    <col min="7438" max="7438" width="11.7109375" style="632" customWidth="1"/>
    <col min="7439" max="7439" width="12.140625" style="632" customWidth="1"/>
    <col min="7440" max="7440" width="14.140625" style="632" customWidth="1"/>
    <col min="7441" max="7680" width="9.140625" style="632"/>
    <col min="7681" max="7681" width="6.42578125" style="632" customWidth="1"/>
    <col min="7682" max="7682" width="54.5703125" style="632" customWidth="1"/>
    <col min="7683" max="7683" width="13.28515625" style="632" customWidth="1"/>
    <col min="7684" max="7684" width="6" style="632" customWidth="1"/>
    <col min="7685" max="7685" width="7" style="632" bestFit="1" customWidth="1"/>
    <col min="7686" max="7686" width="10" style="632" bestFit="1" customWidth="1"/>
    <col min="7687" max="7687" width="13.5703125" style="632" bestFit="1" customWidth="1"/>
    <col min="7688" max="7688" width="5.7109375" style="632" customWidth="1"/>
    <col min="7689" max="7689" width="10" style="632" bestFit="1" customWidth="1"/>
    <col min="7690" max="7690" width="10.42578125" style="632" customWidth="1"/>
    <col min="7691" max="7691" width="18.7109375" style="632" customWidth="1"/>
    <col min="7692" max="7692" width="17.85546875" style="632" customWidth="1"/>
    <col min="7693" max="7693" width="13.42578125" style="632" customWidth="1"/>
    <col min="7694" max="7694" width="11.7109375" style="632" customWidth="1"/>
    <col min="7695" max="7695" width="12.140625" style="632" customWidth="1"/>
    <col min="7696" max="7696" width="14.140625" style="632" customWidth="1"/>
    <col min="7697" max="7936" width="9.140625" style="632"/>
    <col min="7937" max="7937" width="6.42578125" style="632" customWidth="1"/>
    <col min="7938" max="7938" width="54.5703125" style="632" customWidth="1"/>
    <col min="7939" max="7939" width="13.28515625" style="632" customWidth="1"/>
    <col min="7940" max="7940" width="6" style="632" customWidth="1"/>
    <col min="7941" max="7941" width="7" style="632" bestFit="1" customWidth="1"/>
    <col min="7942" max="7942" width="10" style="632" bestFit="1" customWidth="1"/>
    <col min="7943" max="7943" width="13.5703125" style="632" bestFit="1" customWidth="1"/>
    <col min="7944" max="7944" width="5.7109375" style="632" customWidth="1"/>
    <col min="7945" max="7945" width="10" style="632" bestFit="1" customWidth="1"/>
    <col min="7946" max="7946" width="10.42578125" style="632" customWidth="1"/>
    <col min="7947" max="7947" width="18.7109375" style="632" customWidth="1"/>
    <col min="7948" max="7948" width="17.85546875" style="632" customWidth="1"/>
    <col min="7949" max="7949" width="13.42578125" style="632" customWidth="1"/>
    <col min="7950" max="7950" width="11.7109375" style="632" customWidth="1"/>
    <col min="7951" max="7951" width="12.140625" style="632" customWidth="1"/>
    <col min="7952" max="7952" width="14.140625" style="632" customWidth="1"/>
    <col min="7953" max="8192" width="9.140625" style="632"/>
    <col min="8193" max="8193" width="6.42578125" style="632" customWidth="1"/>
    <col min="8194" max="8194" width="54.5703125" style="632" customWidth="1"/>
    <col min="8195" max="8195" width="13.28515625" style="632" customWidth="1"/>
    <col min="8196" max="8196" width="6" style="632" customWidth="1"/>
    <col min="8197" max="8197" width="7" style="632" bestFit="1" customWidth="1"/>
    <col min="8198" max="8198" width="10" style="632" bestFit="1" customWidth="1"/>
    <col min="8199" max="8199" width="13.5703125" style="632" bestFit="1" customWidth="1"/>
    <col min="8200" max="8200" width="5.7109375" style="632" customWidth="1"/>
    <col min="8201" max="8201" width="10" style="632" bestFit="1" customWidth="1"/>
    <col min="8202" max="8202" width="10.42578125" style="632" customWidth="1"/>
    <col min="8203" max="8203" width="18.7109375" style="632" customWidth="1"/>
    <col min="8204" max="8204" width="17.85546875" style="632" customWidth="1"/>
    <col min="8205" max="8205" width="13.42578125" style="632" customWidth="1"/>
    <col min="8206" max="8206" width="11.7109375" style="632" customWidth="1"/>
    <col min="8207" max="8207" width="12.140625" style="632" customWidth="1"/>
    <col min="8208" max="8208" width="14.140625" style="632" customWidth="1"/>
    <col min="8209" max="8448" width="9.140625" style="632"/>
    <col min="8449" max="8449" width="6.42578125" style="632" customWidth="1"/>
    <col min="8450" max="8450" width="54.5703125" style="632" customWidth="1"/>
    <col min="8451" max="8451" width="13.28515625" style="632" customWidth="1"/>
    <col min="8452" max="8452" width="6" style="632" customWidth="1"/>
    <col min="8453" max="8453" width="7" style="632" bestFit="1" customWidth="1"/>
    <col min="8454" max="8454" width="10" style="632" bestFit="1" customWidth="1"/>
    <col min="8455" max="8455" width="13.5703125" style="632" bestFit="1" customWidth="1"/>
    <col min="8456" max="8456" width="5.7109375" style="632" customWidth="1"/>
    <col min="8457" max="8457" width="10" style="632" bestFit="1" customWidth="1"/>
    <col min="8458" max="8458" width="10.42578125" style="632" customWidth="1"/>
    <col min="8459" max="8459" width="18.7109375" style="632" customWidth="1"/>
    <col min="8460" max="8460" width="17.85546875" style="632" customWidth="1"/>
    <col min="8461" max="8461" width="13.42578125" style="632" customWidth="1"/>
    <col min="8462" max="8462" width="11.7109375" style="632" customWidth="1"/>
    <col min="8463" max="8463" width="12.140625" style="632" customWidth="1"/>
    <col min="8464" max="8464" width="14.140625" style="632" customWidth="1"/>
    <col min="8465" max="8704" width="9.140625" style="632"/>
    <col min="8705" max="8705" width="6.42578125" style="632" customWidth="1"/>
    <col min="8706" max="8706" width="54.5703125" style="632" customWidth="1"/>
    <col min="8707" max="8707" width="13.28515625" style="632" customWidth="1"/>
    <col min="8708" max="8708" width="6" style="632" customWidth="1"/>
    <col min="8709" max="8709" width="7" style="632" bestFit="1" customWidth="1"/>
    <col min="8710" max="8710" width="10" style="632" bestFit="1" customWidth="1"/>
    <col min="8711" max="8711" width="13.5703125" style="632" bestFit="1" customWidth="1"/>
    <col min="8712" max="8712" width="5.7109375" style="632" customWidth="1"/>
    <col min="8713" max="8713" width="10" style="632" bestFit="1" customWidth="1"/>
    <col min="8714" max="8714" width="10.42578125" style="632" customWidth="1"/>
    <col min="8715" max="8715" width="18.7109375" style="632" customWidth="1"/>
    <col min="8716" max="8716" width="17.85546875" style="632" customWidth="1"/>
    <col min="8717" max="8717" width="13.42578125" style="632" customWidth="1"/>
    <col min="8718" max="8718" width="11.7109375" style="632" customWidth="1"/>
    <col min="8719" max="8719" width="12.140625" style="632" customWidth="1"/>
    <col min="8720" max="8720" width="14.140625" style="632" customWidth="1"/>
    <col min="8721" max="8960" width="9.140625" style="632"/>
    <col min="8961" max="8961" width="6.42578125" style="632" customWidth="1"/>
    <col min="8962" max="8962" width="54.5703125" style="632" customWidth="1"/>
    <col min="8963" max="8963" width="13.28515625" style="632" customWidth="1"/>
    <col min="8964" max="8964" width="6" style="632" customWidth="1"/>
    <col min="8965" max="8965" width="7" style="632" bestFit="1" customWidth="1"/>
    <col min="8966" max="8966" width="10" style="632" bestFit="1" customWidth="1"/>
    <col min="8967" max="8967" width="13.5703125" style="632" bestFit="1" customWidth="1"/>
    <col min="8968" max="8968" width="5.7109375" style="632" customWidth="1"/>
    <col min="8969" max="8969" width="10" style="632" bestFit="1" customWidth="1"/>
    <col min="8970" max="8970" width="10.42578125" style="632" customWidth="1"/>
    <col min="8971" max="8971" width="18.7109375" style="632" customWidth="1"/>
    <col min="8972" max="8972" width="17.85546875" style="632" customWidth="1"/>
    <col min="8973" max="8973" width="13.42578125" style="632" customWidth="1"/>
    <col min="8974" max="8974" width="11.7109375" style="632" customWidth="1"/>
    <col min="8975" max="8975" width="12.140625" style="632" customWidth="1"/>
    <col min="8976" max="8976" width="14.140625" style="632" customWidth="1"/>
    <col min="8977" max="9216" width="9.140625" style="632"/>
    <col min="9217" max="9217" width="6.42578125" style="632" customWidth="1"/>
    <col min="9218" max="9218" width="54.5703125" style="632" customWidth="1"/>
    <col min="9219" max="9219" width="13.28515625" style="632" customWidth="1"/>
    <col min="9220" max="9220" width="6" style="632" customWidth="1"/>
    <col min="9221" max="9221" width="7" style="632" bestFit="1" customWidth="1"/>
    <col min="9222" max="9222" width="10" style="632" bestFit="1" customWidth="1"/>
    <col min="9223" max="9223" width="13.5703125" style="632" bestFit="1" customWidth="1"/>
    <col min="9224" max="9224" width="5.7109375" style="632" customWidth="1"/>
    <col min="9225" max="9225" width="10" style="632" bestFit="1" customWidth="1"/>
    <col min="9226" max="9226" width="10.42578125" style="632" customWidth="1"/>
    <col min="9227" max="9227" width="18.7109375" style="632" customWidth="1"/>
    <col min="9228" max="9228" width="17.85546875" style="632" customWidth="1"/>
    <col min="9229" max="9229" width="13.42578125" style="632" customWidth="1"/>
    <col min="9230" max="9230" width="11.7109375" style="632" customWidth="1"/>
    <col min="9231" max="9231" width="12.140625" style="632" customWidth="1"/>
    <col min="9232" max="9232" width="14.140625" style="632" customWidth="1"/>
    <col min="9233" max="9472" width="9.140625" style="632"/>
    <col min="9473" max="9473" width="6.42578125" style="632" customWidth="1"/>
    <col min="9474" max="9474" width="54.5703125" style="632" customWidth="1"/>
    <col min="9475" max="9475" width="13.28515625" style="632" customWidth="1"/>
    <col min="9476" max="9476" width="6" style="632" customWidth="1"/>
    <col min="9477" max="9477" width="7" style="632" bestFit="1" customWidth="1"/>
    <col min="9478" max="9478" width="10" style="632" bestFit="1" customWidth="1"/>
    <col min="9479" max="9479" width="13.5703125" style="632" bestFit="1" customWidth="1"/>
    <col min="9480" max="9480" width="5.7109375" style="632" customWidth="1"/>
    <col min="9481" max="9481" width="10" style="632" bestFit="1" customWidth="1"/>
    <col min="9482" max="9482" width="10.42578125" style="632" customWidth="1"/>
    <col min="9483" max="9483" width="18.7109375" style="632" customWidth="1"/>
    <col min="9484" max="9484" width="17.85546875" style="632" customWidth="1"/>
    <col min="9485" max="9485" width="13.42578125" style="632" customWidth="1"/>
    <col min="9486" max="9486" width="11.7109375" style="632" customWidth="1"/>
    <col min="9487" max="9487" width="12.140625" style="632" customWidth="1"/>
    <col min="9488" max="9488" width="14.140625" style="632" customWidth="1"/>
    <col min="9489" max="9728" width="9.140625" style="632"/>
    <col min="9729" max="9729" width="6.42578125" style="632" customWidth="1"/>
    <col min="9730" max="9730" width="54.5703125" style="632" customWidth="1"/>
    <col min="9731" max="9731" width="13.28515625" style="632" customWidth="1"/>
    <col min="9732" max="9732" width="6" style="632" customWidth="1"/>
    <col min="9733" max="9733" width="7" style="632" bestFit="1" customWidth="1"/>
    <col min="9734" max="9734" width="10" style="632" bestFit="1" customWidth="1"/>
    <col min="9735" max="9735" width="13.5703125" style="632" bestFit="1" customWidth="1"/>
    <col min="9736" max="9736" width="5.7109375" style="632" customWidth="1"/>
    <col min="9737" max="9737" width="10" style="632" bestFit="1" customWidth="1"/>
    <col min="9738" max="9738" width="10.42578125" style="632" customWidth="1"/>
    <col min="9739" max="9739" width="18.7109375" style="632" customWidth="1"/>
    <col min="9740" max="9740" width="17.85546875" style="632" customWidth="1"/>
    <col min="9741" max="9741" width="13.42578125" style="632" customWidth="1"/>
    <col min="9742" max="9742" width="11.7109375" style="632" customWidth="1"/>
    <col min="9743" max="9743" width="12.140625" style="632" customWidth="1"/>
    <col min="9744" max="9744" width="14.140625" style="632" customWidth="1"/>
    <col min="9745" max="9984" width="9.140625" style="632"/>
    <col min="9985" max="9985" width="6.42578125" style="632" customWidth="1"/>
    <col min="9986" max="9986" width="54.5703125" style="632" customWidth="1"/>
    <col min="9987" max="9987" width="13.28515625" style="632" customWidth="1"/>
    <col min="9988" max="9988" width="6" style="632" customWidth="1"/>
    <col min="9989" max="9989" width="7" style="632" bestFit="1" customWidth="1"/>
    <col min="9990" max="9990" width="10" style="632" bestFit="1" customWidth="1"/>
    <col min="9991" max="9991" width="13.5703125" style="632" bestFit="1" customWidth="1"/>
    <col min="9992" max="9992" width="5.7109375" style="632" customWidth="1"/>
    <col min="9993" max="9993" width="10" style="632" bestFit="1" customWidth="1"/>
    <col min="9994" max="9994" width="10.42578125" style="632" customWidth="1"/>
    <col min="9995" max="9995" width="18.7109375" style="632" customWidth="1"/>
    <col min="9996" max="9996" width="17.85546875" style="632" customWidth="1"/>
    <col min="9997" max="9997" width="13.42578125" style="632" customWidth="1"/>
    <col min="9998" max="9998" width="11.7109375" style="632" customWidth="1"/>
    <col min="9999" max="9999" width="12.140625" style="632" customWidth="1"/>
    <col min="10000" max="10000" width="14.140625" style="632" customWidth="1"/>
    <col min="10001" max="10240" width="9.140625" style="632"/>
    <col min="10241" max="10241" width="6.42578125" style="632" customWidth="1"/>
    <col min="10242" max="10242" width="54.5703125" style="632" customWidth="1"/>
    <col min="10243" max="10243" width="13.28515625" style="632" customWidth="1"/>
    <col min="10244" max="10244" width="6" style="632" customWidth="1"/>
    <col min="10245" max="10245" width="7" style="632" bestFit="1" customWidth="1"/>
    <col min="10246" max="10246" width="10" style="632" bestFit="1" customWidth="1"/>
    <col min="10247" max="10247" width="13.5703125" style="632" bestFit="1" customWidth="1"/>
    <col min="10248" max="10248" width="5.7109375" style="632" customWidth="1"/>
    <col min="10249" max="10249" width="10" style="632" bestFit="1" customWidth="1"/>
    <col min="10250" max="10250" width="10.42578125" style="632" customWidth="1"/>
    <col min="10251" max="10251" width="18.7109375" style="632" customWidth="1"/>
    <col min="10252" max="10252" width="17.85546875" style="632" customWidth="1"/>
    <col min="10253" max="10253" width="13.42578125" style="632" customWidth="1"/>
    <col min="10254" max="10254" width="11.7109375" style="632" customWidth="1"/>
    <col min="10255" max="10255" width="12.140625" style="632" customWidth="1"/>
    <col min="10256" max="10256" width="14.140625" style="632" customWidth="1"/>
    <col min="10257" max="10496" width="9.140625" style="632"/>
    <col min="10497" max="10497" width="6.42578125" style="632" customWidth="1"/>
    <col min="10498" max="10498" width="54.5703125" style="632" customWidth="1"/>
    <col min="10499" max="10499" width="13.28515625" style="632" customWidth="1"/>
    <col min="10500" max="10500" width="6" style="632" customWidth="1"/>
    <col min="10501" max="10501" width="7" style="632" bestFit="1" customWidth="1"/>
    <col min="10502" max="10502" width="10" style="632" bestFit="1" customWidth="1"/>
    <col min="10503" max="10503" width="13.5703125" style="632" bestFit="1" customWidth="1"/>
    <col min="10504" max="10504" width="5.7109375" style="632" customWidth="1"/>
    <col min="10505" max="10505" width="10" style="632" bestFit="1" customWidth="1"/>
    <col min="10506" max="10506" width="10.42578125" style="632" customWidth="1"/>
    <col min="10507" max="10507" width="18.7109375" style="632" customWidth="1"/>
    <col min="10508" max="10508" width="17.85546875" style="632" customWidth="1"/>
    <col min="10509" max="10509" width="13.42578125" style="632" customWidth="1"/>
    <col min="10510" max="10510" width="11.7109375" style="632" customWidth="1"/>
    <col min="10511" max="10511" width="12.140625" style="632" customWidth="1"/>
    <col min="10512" max="10512" width="14.140625" style="632" customWidth="1"/>
    <col min="10513" max="10752" width="9.140625" style="632"/>
    <col min="10753" max="10753" width="6.42578125" style="632" customWidth="1"/>
    <col min="10754" max="10754" width="54.5703125" style="632" customWidth="1"/>
    <col min="10755" max="10755" width="13.28515625" style="632" customWidth="1"/>
    <col min="10756" max="10756" width="6" style="632" customWidth="1"/>
    <col min="10757" max="10757" width="7" style="632" bestFit="1" customWidth="1"/>
    <col min="10758" max="10758" width="10" style="632" bestFit="1" customWidth="1"/>
    <col min="10759" max="10759" width="13.5703125" style="632" bestFit="1" customWidth="1"/>
    <col min="10760" max="10760" width="5.7109375" style="632" customWidth="1"/>
    <col min="10761" max="10761" width="10" style="632" bestFit="1" customWidth="1"/>
    <col min="10762" max="10762" width="10.42578125" style="632" customWidth="1"/>
    <col min="10763" max="10763" width="18.7109375" style="632" customWidth="1"/>
    <col min="10764" max="10764" width="17.85546875" style="632" customWidth="1"/>
    <col min="10765" max="10765" width="13.42578125" style="632" customWidth="1"/>
    <col min="10766" max="10766" width="11.7109375" style="632" customWidth="1"/>
    <col min="10767" max="10767" width="12.140625" style="632" customWidth="1"/>
    <col min="10768" max="10768" width="14.140625" style="632" customWidth="1"/>
    <col min="10769" max="11008" width="9.140625" style="632"/>
    <col min="11009" max="11009" width="6.42578125" style="632" customWidth="1"/>
    <col min="11010" max="11010" width="54.5703125" style="632" customWidth="1"/>
    <col min="11011" max="11011" width="13.28515625" style="632" customWidth="1"/>
    <col min="11012" max="11012" width="6" style="632" customWidth="1"/>
    <col min="11013" max="11013" width="7" style="632" bestFit="1" customWidth="1"/>
    <col min="11014" max="11014" width="10" style="632" bestFit="1" customWidth="1"/>
    <col min="11015" max="11015" width="13.5703125" style="632" bestFit="1" customWidth="1"/>
    <col min="11016" max="11016" width="5.7109375" style="632" customWidth="1"/>
    <col min="11017" max="11017" width="10" style="632" bestFit="1" customWidth="1"/>
    <col min="11018" max="11018" width="10.42578125" style="632" customWidth="1"/>
    <col min="11019" max="11019" width="18.7109375" style="632" customWidth="1"/>
    <col min="11020" max="11020" width="17.85546875" style="632" customWidth="1"/>
    <col min="11021" max="11021" width="13.42578125" style="632" customWidth="1"/>
    <col min="11022" max="11022" width="11.7109375" style="632" customWidth="1"/>
    <col min="11023" max="11023" width="12.140625" style="632" customWidth="1"/>
    <col min="11024" max="11024" width="14.140625" style="632" customWidth="1"/>
    <col min="11025" max="11264" width="9.140625" style="632"/>
    <col min="11265" max="11265" width="6.42578125" style="632" customWidth="1"/>
    <col min="11266" max="11266" width="54.5703125" style="632" customWidth="1"/>
    <col min="11267" max="11267" width="13.28515625" style="632" customWidth="1"/>
    <col min="11268" max="11268" width="6" style="632" customWidth="1"/>
    <col min="11269" max="11269" width="7" style="632" bestFit="1" customWidth="1"/>
    <col min="11270" max="11270" width="10" style="632" bestFit="1" customWidth="1"/>
    <col min="11271" max="11271" width="13.5703125" style="632" bestFit="1" customWidth="1"/>
    <col min="11272" max="11272" width="5.7109375" style="632" customWidth="1"/>
    <col min="11273" max="11273" width="10" style="632" bestFit="1" customWidth="1"/>
    <col min="11274" max="11274" width="10.42578125" style="632" customWidth="1"/>
    <col min="11275" max="11275" width="18.7109375" style="632" customWidth="1"/>
    <col min="11276" max="11276" width="17.85546875" style="632" customWidth="1"/>
    <col min="11277" max="11277" width="13.42578125" style="632" customWidth="1"/>
    <col min="11278" max="11278" width="11.7109375" style="632" customWidth="1"/>
    <col min="11279" max="11279" width="12.140625" style="632" customWidth="1"/>
    <col min="11280" max="11280" width="14.140625" style="632" customWidth="1"/>
    <col min="11281" max="11520" width="9.140625" style="632"/>
    <col min="11521" max="11521" width="6.42578125" style="632" customWidth="1"/>
    <col min="11522" max="11522" width="54.5703125" style="632" customWidth="1"/>
    <col min="11523" max="11523" width="13.28515625" style="632" customWidth="1"/>
    <col min="11524" max="11524" width="6" style="632" customWidth="1"/>
    <col min="11525" max="11525" width="7" style="632" bestFit="1" customWidth="1"/>
    <col min="11526" max="11526" width="10" style="632" bestFit="1" customWidth="1"/>
    <col min="11527" max="11527" width="13.5703125" style="632" bestFit="1" customWidth="1"/>
    <col min="11528" max="11528" width="5.7109375" style="632" customWidth="1"/>
    <col min="11529" max="11529" width="10" style="632" bestFit="1" customWidth="1"/>
    <col min="11530" max="11530" width="10.42578125" style="632" customWidth="1"/>
    <col min="11531" max="11531" width="18.7109375" style="632" customWidth="1"/>
    <col min="11532" max="11532" width="17.85546875" style="632" customWidth="1"/>
    <col min="11533" max="11533" width="13.42578125" style="632" customWidth="1"/>
    <col min="11534" max="11534" width="11.7109375" style="632" customWidth="1"/>
    <col min="11535" max="11535" width="12.140625" style="632" customWidth="1"/>
    <col min="11536" max="11536" width="14.140625" style="632" customWidth="1"/>
    <col min="11537" max="11776" width="9.140625" style="632"/>
    <col min="11777" max="11777" width="6.42578125" style="632" customWidth="1"/>
    <col min="11778" max="11778" width="54.5703125" style="632" customWidth="1"/>
    <col min="11779" max="11779" width="13.28515625" style="632" customWidth="1"/>
    <col min="11780" max="11780" width="6" style="632" customWidth="1"/>
    <col min="11781" max="11781" width="7" style="632" bestFit="1" customWidth="1"/>
    <col min="11782" max="11782" width="10" style="632" bestFit="1" customWidth="1"/>
    <col min="11783" max="11783" width="13.5703125" style="632" bestFit="1" customWidth="1"/>
    <col min="11784" max="11784" width="5.7109375" style="632" customWidth="1"/>
    <col min="11785" max="11785" width="10" style="632" bestFit="1" customWidth="1"/>
    <col min="11786" max="11786" width="10.42578125" style="632" customWidth="1"/>
    <col min="11787" max="11787" width="18.7109375" style="632" customWidth="1"/>
    <col min="11788" max="11788" width="17.85546875" style="632" customWidth="1"/>
    <col min="11789" max="11789" width="13.42578125" style="632" customWidth="1"/>
    <col min="11790" max="11790" width="11.7109375" style="632" customWidth="1"/>
    <col min="11791" max="11791" width="12.140625" style="632" customWidth="1"/>
    <col min="11792" max="11792" width="14.140625" style="632" customWidth="1"/>
    <col min="11793" max="12032" width="9.140625" style="632"/>
    <col min="12033" max="12033" width="6.42578125" style="632" customWidth="1"/>
    <col min="12034" max="12034" width="54.5703125" style="632" customWidth="1"/>
    <col min="12035" max="12035" width="13.28515625" style="632" customWidth="1"/>
    <col min="12036" max="12036" width="6" style="632" customWidth="1"/>
    <col min="12037" max="12037" width="7" style="632" bestFit="1" customWidth="1"/>
    <col min="12038" max="12038" width="10" style="632" bestFit="1" customWidth="1"/>
    <col min="12039" max="12039" width="13.5703125" style="632" bestFit="1" customWidth="1"/>
    <col min="12040" max="12040" width="5.7109375" style="632" customWidth="1"/>
    <col min="12041" max="12041" width="10" style="632" bestFit="1" customWidth="1"/>
    <col min="12042" max="12042" width="10.42578125" style="632" customWidth="1"/>
    <col min="12043" max="12043" width="18.7109375" style="632" customWidth="1"/>
    <col min="12044" max="12044" width="17.85546875" style="632" customWidth="1"/>
    <col min="12045" max="12045" width="13.42578125" style="632" customWidth="1"/>
    <col min="12046" max="12046" width="11.7109375" style="632" customWidth="1"/>
    <col min="12047" max="12047" width="12.140625" style="632" customWidth="1"/>
    <col min="12048" max="12048" width="14.140625" style="632" customWidth="1"/>
    <col min="12049" max="12288" width="9.140625" style="632"/>
    <col min="12289" max="12289" width="6.42578125" style="632" customWidth="1"/>
    <col min="12290" max="12290" width="54.5703125" style="632" customWidth="1"/>
    <col min="12291" max="12291" width="13.28515625" style="632" customWidth="1"/>
    <col min="12292" max="12292" width="6" style="632" customWidth="1"/>
    <col min="12293" max="12293" width="7" style="632" bestFit="1" customWidth="1"/>
    <col min="12294" max="12294" width="10" style="632" bestFit="1" customWidth="1"/>
    <col min="12295" max="12295" width="13.5703125" style="632" bestFit="1" customWidth="1"/>
    <col min="12296" max="12296" width="5.7109375" style="632" customWidth="1"/>
    <col min="12297" max="12297" width="10" style="632" bestFit="1" customWidth="1"/>
    <col min="12298" max="12298" width="10.42578125" style="632" customWidth="1"/>
    <col min="12299" max="12299" width="18.7109375" style="632" customWidth="1"/>
    <col min="12300" max="12300" width="17.85546875" style="632" customWidth="1"/>
    <col min="12301" max="12301" width="13.42578125" style="632" customWidth="1"/>
    <col min="12302" max="12302" width="11.7109375" style="632" customWidth="1"/>
    <col min="12303" max="12303" width="12.140625" style="632" customWidth="1"/>
    <col min="12304" max="12304" width="14.140625" style="632" customWidth="1"/>
    <col min="12305" max="12544" width="9.140625" style="632"/>
    <col min="12545" max="12545" width="6.42578125" style="632" customWidth="1"/>
    <col min="12546" max="12546" width="54.5703125" style="632" customWidth="1"/>
    <col min="12547" max="12547" width="13.28515625" style="632" customWidth="1"/>
    <col min="12548" max="12548" width="6" style="632" customWidth="1"/>
    <col min="12549" max="12549" width="7" style="632" bestFit="1" customWidth="1"/>
    <col min="12550" max="12550" width="10" style="632" bestFit="1" customWidth="1"/>
    <col min="12551" max="12551" width="13.5703125" style="632" bestFit="1" customWidth="1"/>
    <col min="12552" max="12552" width="5.7109375" style="632" customWidth="1"/>
    <col min="12553" max="12553" width="10" style="632" bestFit="1" customWidth="1"/>
    <col min="12554" max="12554" width="10.42578125" style="632" customWidth="1"/>
    <col min="12555" max="12555" width="18.7109375" style="632" customWidth="1"/>
    <col min="12556" max="12556" width="17.85546875" style="632" customWidth="1"/>
    <col min="12557" max="12557" width="13.42578125" style="632" customWidth="1"/>
    <col min="12558" max="12558" width="11.7109375" style="632" customWidth="1"/>
    <col min="12559" max="12559" width="12.140625" style="632" customWidth="1"/>
    <col min="12560" max="12560" width="14.140625" style="632" customWidth="1"/>
    <col min="12561" max="12800" width="9.140625" style="632"/>
    <col min="12801" max="12801" width="6.42578125" style="632" customWidth="1"/>
    <col min="12802" max="12802" width="54.5703125" style="632" customWidth="1"/>
    <col min="12803" max="12803" width="13.28515625" style="632" customWidth="1"/>
    <col min="12804" max="12804" width="6" style="632" customWidth="1"/>
    <col min="12805" max="12805" width="7" style="632" bestFit="1" customWidth="1"/>
    <col min="12806" max="12806" width="10" style="632" bestFit="1" customWidth="1"/>
    <col min="12807" max="12807" width="13.5703125" style="632" bestFit="1" customWidth="1"/>
    <col min="12808" max="12808" width="5.7109375" style="632" customWidth="1"/>
    <col min="12809" max="12809" width="10" style="632" bestFit="1" customWidth="1"/>
    <col min="12810" max="12810" width="10.42578125" style="632" customWidth="1"/>
    <col min="12811" max="12811" width="18.7109375" style="632" customWidth="1"/>
    <col min="12812" max="12812" width="17.85546875" style="632" customWidth="1"/>
    <col min="12813" max="12813" width="13.42578125" style="632" customWidth="1"/>
    <col min="12814" max="12814" width="11.7109375" style="632" customWidth="1"/>
    <col min="12815" max="12815" width="12.140625" style="632" customWidth="1"/>
    <col min="12816" max="12816" width="14.140625" style="632" customWidth="1"/>
    <col min="12817" max="13056" width="9.140625" style="632"/>
    <col min="13057" max="13057" width="6.42578125" style="632" customWidth="1"/>
    <col min="13058" max="13058" width="54.5703125" style="632" customWidth="1"/>
    <col min="13059" max="13059" width="13.28515625" style="632" customWidth="1"/>
    <col min="13060" max="13060" width="6" style="632" customWidth="1"/>
    <col min="13061" max="13061" width="7" style="632" bestFit="1" customWidth="1"/>
    <col min="13062" max="13062" width="10" style="632" bestFit="1" customWidth="1"/>
    <col min="13063" max="13063" width="13.5703125" style="632" bestFit="1" customWidth="1"/>
    <col min="13064" max="13064" width="5.7109375" style="632" customWidth="1"/>
    <col min="13065" max="13065" width="10" style="632" bestFit="1" customWidth="1"/>
    <col min="13066" max="13066" width="10.42578125" style="632" customWidth="1"/>
    <col min="13067" max="13067" width="18.7109375" style="632" customWidth="1"/>
    <col min="13068" max="13068" width="17.85546875" style="632" customWidth="1"/>
    <col min="13069" max="13069" width="13.42578125" style="632" customWidth="1"/>
    <col min="13070" max="13070" width="11.7109375" style="632" customWidth="1"/>
    <col min="13071" max="13071" width="12.140625" style="632" customWidth="1"/>
    <col min="13072" max="13072" width="14.140625" style="632" customWidth="1"/>
    <col min="13073" max="13312" width="9.140625" style="632"/>
    <col min="13313" max="13313" width="6.42578125" style="632" customWidth="1"/>
    <col min="13314" max="13314" width="54.5703125" style="632" customWidth="1"/>
    <col min="13315" max="13315" width="13.28515625" style="632" customWidth="1"/>
    <col min="13316" max="13316" width="6" style="632" customWidth="1"/>
    <col min="13317" max="13317" width="7" style="632" bestFit="1" customWidth="1"/>
    <col min="13318" max="13318" width="10" style="632" bestFit="1" customWidth="1"/>
    <col min="13319" max="13319" width="13.5703125" style="632" bestFit="1" customWidth="1"/>
    <col min="13320" max="13320" width="5.7109375" style="632" customWidth="1"/>
    <col min="13321" max="13321" width="10" style="632" bestFit="1" customWidth="1"/>
    <col min="13322" max="13322" width="10.42578125" style="632" customWidth="1"/>
    <col min="13323" max="13323" width="18.7109375" style="632" customWidth="1"/>
    <col min="13324" max="13324" width="17.85546875" style="632" customWidth="1"/>
    <col min="13325" max="13325" width="13.42578125" style="632" customWidth="1"/>
    <col min="13326" max="13326" width="11.7109375" style="632" customWidth="1"/>
    <col min="13327" max="13327" width="12.140625" style="632" customWidth="1"/>
    <col min="13328" max="13328" width="14.140625" style="632" customWidth="1"/>
    <col min="13329" max="13568" width="9.140625" style="632"/>
    <col min="13569" max="13569" width="6.42578125" style="632" customWidth="1"/>
    <col min="13570" max="13570" width="54.5703125" style="632" customWidth="1"/>
    <col min="13571" max="13571" width="13.28515625" style="632" customWidth="1"/>
    <col min="13572" max="13572" width="6" style="632" customWidth="1"/>
    <col min="13573" max="13573" width="7" style="632" bestFit="1" customWidth="1"/>
    <col min="13574" max="13574" width="10" style="632" bestFit="1" customWidth="1"/>
    <col min="13575" max="13575" width="13.5703125" style="632" bestFit="1" customWidth="1"/>
    <col min="13576" max="13576" width="5.7109375" style="632" customWidth="1"/>
    <col min="13577" max="13577" width="10" style="632" bestFit="1" customWidth="1"/>
    <col min="13578" max="13578" width="10.42578125" style="632" customWidth="1"/>
    <col min="13579" max="13579" width="18.7109375" style="632" customWidth="1"/>
    <col min="13580" max="13580" width="17.85546875" style="632" customWidth="1"/>
    <col min="13581" max="13581" width="13.42578125" style="632" customWidth="1"/>
    <col min="13582" max="13582" width="11.7109375" style="632" customWidth="1"/>
    <col min="13583" max="13583" width="12.140625" style="632" customWidth="1"/>
    <col min="13584" max="13584" width="14.140625" style="632" customWidth="1"/>
    <col min="13585" max="13824" width="9.140625" style="632"/>
    <col min="13825" max="13825" width="6.42578125" style="632" customWidth="1"/>
    <col min="13826" max="13826" width="54.5703125" style="632" customWidth="1"/>
    <col min="13827" max="13827" width="13.28515625" style="632" customWidth="1"/>
    <col min="13828" max="13828" width="6" style="632" customWidth="1"/>
    <col min="13829" max="13829" width="7" style="632" bestFit="1" customWidth="1"/>
    <col min="13830" max="13830" width="10" style="632" bestFit="1" customWidth="1"/>
    <col min="13831" max="13831" width="13.5703125" style="632" bestFit="1" customWidth="1"/>
    <col min="13832" max="13832" width="5.7109375" style="632" customWidth="1"/>
    <col min="13833" max="13833" width="10" style="632" bestFit="1" customWidth="1"/>
    <col min="13834" max="13834" width="10.42578125" style="632" customWidth="1"/>
    <col min="13835" max="13835" width="18.7109375" style="632" customWidth="1"/>
    <col min="13836" max="13836" width="17.85546875" style="632" customWidth="1"/>
    <col min="13837" max="13837" width="13.42578125" style="632" customWidth="1"/>
    <col min="13838" max="13838" width="11.7109375" style="632" customWidth="1"/>
    <col min="13839" max="13839" width="12.140625" style="632" customWidth="1"/>
    <col min="13840" max="13840" width="14.140625" style="632" customWidth="1"/>
    <col min="13841" max="14080" width="9.140625" style="632"/>
    <col min="14081" max="14081" width="6.42578125" style="632" customWidth="1"/>
    <col min="14082" max="14082" width="54.5703125" style="632" customWidth="1"/>
    <col min="14083" max="14083" width="13.28515625" style="632" customWidth="1"/>
    <col min="14084" max="14084" width="6" style="632" customWidth="1"/>
    <col min="14085" max="14085" width="7" style="632" bestFit="1" customWidth="1"/>
    <col min="14086" max="14086" width="10" style="632" bestFit="1" customWidth="1"/>
    <col min="14087" max="14087" width="13.5703125" style="632" bestFit="1" customWidth="1"/>
    <col min="14088" max="14088" width="5.7109375" style="632" customWidth="1"/>
    <col min="14089" max="14089" width="10" style="632" bestFit="1" customWidth="1"/>
    <col min="14090" max="14090" width="10.42578125" style="632" customWidth="1"/>
    <col min="14091" max="14091" width="18.7109375" style="632" customWidth="1"/>
    <col min="14092" max="14092" width="17.85546875" style="632" customWidth="1"/>
    <col min="14093" max="14093" width="13.42578125" style="632" customWidth="1"/>
    <col min="14094" max="14094" width="11.7109375" style="632" customWidth="1"/>
    <col min="14095" max="14095" width="12.140625" style="632" customWidth="1"/>
    <col min="14096" max="14096" width="14.140625" style="632" customWidth="1"/>
    <col min="14097" max="14336" width="9.140625" style="632"/>
    <col min="14337" max="14337" width="6.42578125" style="632" customWidth="1"/>
    <col min="14338" max="14338" width="54.5703125" style="632" customWidth="1"/>
    <col min="14339" max="14339" width="13.28515625" style="632" customWidth="1"/>
    <col min="14340" max="14340" width="6" style="632" customWidth="1"/>
    <col min="14341" max="14341" width="7" style="632" bestFit="1" customWidth="1"/>
    <col min="14342" max="14342" width="10" style="632" bestFit="1" customWidth="1"/>
    <col min="14343" max="14343" width="13.5703125" style="632" bestFit="1" customWidth="1"/>
    <col min="14344" max="14344" width="5.7109375" style="632" customWidth="1"/>
    <col min="14345" max="14345" width="10" style="632" bestFit="1" customWidth="1"/>
    <col min="14346" max="14346" width="10.42578125" style="632" customWidth="1"/>
    <col min="14347" max="14347" width="18.7109375" style="632" customWidth="1"/>
    <col min="14348" max="14348" width="17.85546875" style="632" customWidth="1"/>
    <col min="14349" max="14349" width="13.42578125" style="632" customWidth="1"/>
    <col min="14350" max="14350" width="11.7109375" style="632" customWidth="1"/>
    <col min="14351" max="14351" width="12.140625" style="632" customWidth="1"/>
    <col min="14352" max="14352" width="14.140625" style="632" customWidth="1"/>
    <col min="14353" max="14592" width="9.140625" style="632"/>
    <col min="14593" max="14593" width="6.42578125" style="632" customWidth="1"/>
    <col min="14594" max="14594" width="54.5703125" style="632" customWidth="1"/>
    <col min="14595" max="14595" width="13.28515625" style="632" customWidth="1"/>
    <col min="14596" max="14596" width="6" style="632" customWidth="1"/>
    <col min="14597" max="14597" width="7" style="632" bestFit="1" customWidth="1"/>
    <col min="14598" max="14598" width="10" style="632" bestFit="1" customWidth="1"/>
    <col min="14599" max="14599" width="13.5703125" style="632" bestFit="1" customWidth="1"/>
    <col min="14600" max="14600" width="5.7109375" style="632" customWidth="1"/>
    <col min="14601" max="14601" width="10" style="632" bestFit="1" customWidth="1"/>
    <col min="14602" max="14602" width="10.42578125" style="632" customWidth="1"/>
    <col min="14603" max="14603" width="18.7109375" style="632" customWidth="1"/>
    <col min="14604" max="14604" width="17.85546875" style="632" customWidth="1"/>
    <col min="14605" max="14605" width="13.42578125" style="632" customWidth="1"/>
    <col min="14606" max="14606" width="11.7109375" style="632" customWidth="1"/>
    <col min="14607" max="14607" width="12.140625" style="632" customWidth="1"/>
    <col min="14608" max="14608" width="14.140625" style="632" customWidth="1"/>
    <col min="14609" max="14848" width="9.140625" style="632"/>
    <col min="14849" max="14849" width="6.42578125" style="632" customWidth="1"/>
    <col min="14850" max="14850" width="54.5703125" style="632" customWidth="1"/>
    <col min="14851" max="14851" width="13.28515625" style="632" customWidth="1"/>
    <col min="14852" max="14852" width="6" style="632" customWidth="1"/>
    <col min="14853" max="14853" width="7" style="632" bestFit="1" customWidth="1"/>
    <col min="14854" max="14854" width="10" style="632" bestFit="1" customWidth="1"/>
    <col min="14855" max="14855" width="13.5703125" style="632" bestFit="1" customWidth="1"/>
    <col min="14856" max="14856" width="5.7109375" style="632" customWidth="1"/>
    <col min="14857" max="14857" width="10" style="632" bestFit="1" customWidth="1"/>
    <col min="14858" max="14858" width="10.42578125" style="632" customWidth="1"/>
    <col min="14859" max="14859" width="18.7109375" style="632" customWidth="1"/>
    <col min="14860" max="14860" width="17.85546875" style="632" customWidth="1"/>
    <col min="14861" max="14861" width="13.42578125" style="632" customWidth="1"/>
    <col min="14862" max="14862" width="11.7109375" style="632" customWidth="1"/>
    <col min="14863" max="14863" width="12.140625" style="632" customWidth="1"/>
    <col min="14864" max="14864" width="14.140625" style="632" customWidth="1"/>
    <col min="14865" max="15104" width="9.140625" style="632"/>
    <col min="15105" max="15105" width="6.42578125" style="632" customWidth="1"/>
    <col min="15106" max="15106" width="54.5703125" style="632" customWidth="1"/>
    <col min="15107" max="15107" width="13.28515625" style="632" customWidth="1"/>
    <col min="15108" max="15108" width="6" style="632" customWidth="1"/>
    <col min="15109" max="15109" width="7" style="632" bestFit="1" customWidth="1"/>
    <col min="15110" max="15110" width="10" style="632" bestFit="1" customWidth="1"/>
    <col min="15111" max="15111" width="13.5703125" style="632" bestFit="1" customWidth="1"/>
    <col min="15112" max="15112" width="5.7109375" style="632" customWidth="1"/>
    <col min="15113" max="15113" width="10" style="632" bestFit="1" customWidth="1"/>
    <col min="15114" max="15114" width="10.42578125" style="632" customWidth="1"/>
    <col min="15115" max="15115" width="18.7109375" style="632" customWidth="1"/>
    <col min="15116" max="15116" width="17.85546875" style="632" customWidth="1"/>
    <col min="15117" max="15117" width="13.42578125" style="632" customWidth="1"/>
    <col min="15118" max="15118" width="11.7109375" style="632" customWidth="1"/>
    <col min="15119" max="15119" width="12.140625" style="632" customWidth="1"/>
    <col min="15120" max="15120" width="14.140625" style="632" customWidth="1"/>
    <col min="15121" max="15360" width="9.140625" style="632"/>
    <col min="15361" max="15361" width="6.42578125" style="632" customWidth="1"/>
    <col min="15362" max="15362" width="54.5703125" style="632" customWidth="1"/>
    <col min="15363" max="15363" width="13.28515625" style="632" customWidth="1"/>
    <col min="15364" max="15364" width="6" style="632" customWidth="1"/>
    <col min="15365" max="15365" width="7" style="632" bestFit="1" customWidth="1"/>
    <col min="15366" max="15366" width="10" style="632" bestFit="1" customWidth="1"/>
    <col min="15367" max="15367" width="13.5703125" style="632" bestFit="1" customWidth="1"/>
    <col min="15368" max="15368" width="5.7109375" style="632" customWidth="1"/>
    <col min="15369" max="15369" width="10" style="632" bestFit="1" customWidth="1"/>
    <col min="15370" max="15370" width="10.42578125" style="632" customWidth="1"/>
    <col min="15371" max="15371" width="18.7109375" style="632" customWidth="1"/>
    <col min="15372" max="15372" width="17.85546875" style="632" customWidth="1"/>
    <col min="15373" max="15373" width="13.42578125" style="632" customWidth="1"/>
    <col min="15374" max="15374" width="11.7109375" style="632" customWidth="1"/>
    <col min="15375" max="15375" width="12.140625" style="632" customWidth="1"/>
    <col min="15376" max="15376" width="14.140625" style="632" customWidth="1"/>
    <col min="15377" max="15616" width="9.140625" style="632"/>
    <col min="15617" max="15617" width="6.42578125" style="632" customWidth="1"/>
    <col min="15618" max="15618" width="54.5703125" style="632" customWidth="1"/>
    <col min="15619" max="15619" width="13.28515625" style="632" customWidth="1"/>
    <col min="15620" max="15620" width="6" style="632" customWidth="1"/>
    <col min="15621" max="15621" width="7" style="632" bestFit="1" customWidth="1"/>
    <col min="15622" max="15622" width="10" style="632" bestFit="1" customWidth="1"/>
    <col min="15623" max="15623" width="13.5703125" style="632" bestFit="1" customWidth="1"/>
    <col min="15624" max="15624" width="5.7109375" style="632" customWidth="1"/>
    <col min="15625" max="15625" width="10" style="632" bestFit="1" customWidth="1"/>
    <col min="15626" max="15626" width="10.42578125" style="632" customWidth="1"/>
    <col min="15627" max="15627" width="18.7109375" style="632" customWidth="1"/>
    <col min="15628" max="15628" width="17.85546875" style="632" customWidth="1"/>
    <col min="15629" max="15629" width="13.42578125" style="632" customWidth="1"/>
    <col min="15630" max="15630" width="11.7109375" style="632" customWidth="1"/>
    <col min="15631" max="15631" width="12.140625" style="632" customWidth="1"/>
    <col min="15632" max="15632" width="14.140625" style="632" customWidth="1"/>
    <col min="15633" max="15872" width="9.140625" style="632"/>
    <col min="15873" max="15873" width="6.42578125" style="632" customWidth="1"/>
    <col min="15874" max="15874" width="54.5703125" style="632" customWidth="1"/>
    <col min="15875" max="15875" width="13.28515625" style="632" customWidth="1"/>
    <col min="15876" max="15876" width="6" style="632" customWidth="1"/>
    <col min="15877" max="15877" width="7" style="632" bestFit="1" customWidth="1"/>
    <col min="15878" max="15878" width="10" style="632" bestFit="1" customWidth="1"/>
    <col min="15879" max="15879" width="13.5703125" style="632" bestFit="1" customWidth="1"/>
    <col min="15880" max="15880" width="5.7109375" style="632" customWidth="1"/>
    <col min="15881" max="15881" width="10" style="632" bestFit="1" customWidth="1"/>
    <col min="15882" max="15882" width="10.42578125" style="632" customWidth="1"/>
    <col min="15883" max="15883" width="18.7109375" style="632" customWidth="1"/>
    <col min="15884" max="15884" width="17.85546875" style="632" customWidth="1"/>
    <col min="15885" max="15885" width="13.42578125" style="632" customWidth="1"/>
    <col min="15886" max="15886" width="11.7109375" style="632" customWidth="1"/>
    <col min="15887" max="15887" width="12.140625" style="632" customWidth="1"/>
    <col min="15888" max="15888" width="14.140625" style="632" customWidth="1"/>
    <col min="15889" max="16128" width="9.140625" style="632"/>
    <col min="16129" max="16129" width="6.42578125" style="632" customWidth="1"/>
    <col min="16130" max="16130" width="54.5703125" style="632" customWidth="1"/>
    <col min="16131" max="16131" width="13.28515625" style="632" customWidth="1"/>
    <col min="16132" max="16132" width="6" style="632" customWidth="1"/>
    <col min="16133" max="16133" width="7" style="632" bestFit="1" customWidth="1"/>
    <col min="16134" max="16134" width="10" style="632" bestFit="1" customWidth="1"/>
    <col min="16135" max="16135" width="13.5703125" style="632" bestFit="1" customWidth="1"/>
    <col min="16136" max="16136" width="5.7109375" style="632" customWidth="1"/>
    <col min="16137" max="16137" width="10" style="632" bestFit="1" customWidth="1"/>
    <col min="16138" max="16138" width="10.42578125" style="632" customWidth="1"/>
    <col min="16139" max="16139" width="18.7109375" style="632" customWidth="1"/>
    <col min="16140" max="16140" width="17.85546875" style="632" customWidth="1"/>
    <col min="16141" max="16141" width="13.42578125" style="632" customWidth="1"/>
    <col min="16142" max="16142" width="11.7109375" style="632" customWidth="1"/>
    <col min="16143" max="16143" width="12.140625" style="632" customWidth="1"/>
    <col min="16144" max="16144" width="14.140625" style="632" customWidth="1"/>
    <col min="16145" max="16384" width="9.140625" style="632"/>
  </cols>
  <sheetData>
    <row r="1" spans="1:20" ht="18">
      <c r="B1" s="1954" t="s">
        <v>165</v>
      </c>
      <c r="C1" s="1954"/>
      <c r="D1" s="1954"/>
      <c r="E1" s="1954"/>
      <c r="F1" s="281"/>
      <c r="G1" s="281"/>
      <c r="H1" s="282"/>
      <c r="I1" s="282"/>
      <c r="J1" s="282"/>
    </row>
    <row r="2" spans="1:20" ht="11.25" customHeight="1">
      <c r="A2" s="699"/>
      <c r="B2" s="699"/>
      <c r="C2" s="700"/>
      <c r="D2" s="699"/>
      <c r="E2" s="699"/>
      <c r="F2" s="699"/>
      <c r="G2" s="699"/>
    </row>
    <row r="3" spans="1:20" ht="34.5" customHeight="1">
      <c r="B3" s="1967" t="s">
        <v>166</v>
      </c>
      <c r="C3" s="1967"/>
      <c r="D3" s="1967"/>
      <c r="E3" s="1967"/>
      <c r="F3" s="1967"/>
      <c r="G3" s="1967"/>
    </row>
    <row r="4" spans="1:20" ht="15">
      <c r="C4" s="701"/>
      <c r="D4" s="701"/>
      <c r="E4" s="701"/>
      <c r="F4" s="701"/>
      <c r="I4" s="288" t="s">
        <v>2699</v>
      </c>
    </row>
    <row r="5" spans="1:20" ht="12" customHeight="1">
      <c r="A5" s="702"/>
      <c r="B5" s="703"/>
      <c r="C5" s="704"/>
      <c r="D5" s="702"/>
      <c r="E5" s="702"/>
      <c r="F5" s="702"/>
      <c r="H5" s="705"/>
      <c r="I5" s="705"/>
      <c r="J5" s="705"/>
    </row>
    <row r="6" spans="1:20" ht="34.5" customHeight="1">
      <c r="A6" s="2033" t="s">
        <v>2</v>
      </c>
      <c r="B6" s="2035" t="s">
        <v>3</v>
      </c>
      <c r="C6" s="2036" t="s">
        <v>4</v>
      </c>
      <c r="D6" s="2035" t="s">
        <v>5</v>
      </c>
      <c r="E6" s="2038" t="s">
        <v>72</v>
      </c>
      <c r="F6" s="2039"/>
      <c r="G6" s="2040"/>
      <c r="H6" s="2025" t="s">
        <v>73</v>
      </c>
      <c r="I6" s="2025"/>
      <c r="J6" s="2025"/>
      <c r="L6" s="166"/>
      <c r="M6" s="166"/>
      <c r="N6" s="166"/>
    </row>
    <row r="7" spans="1:20" ht="15">
      <c r="A7" s="2034"/>
      <c r="B7" s="2035"/>
      <c r="C7" s="2037"/>
      <c r="D7" s="2035"/>
      <c r="E7" s="437" t="s">
        <v>74</v>
      </c>
      <c r="F7" s="437" t="s">
        <v>9</v>
      </c>
      <c r="G7" s="437" t="s">
        <v>10</v>
      </c>
      <c r="H7" s="706" t="s">
        <v>74</v>
      </c>
      <c r="I7" s="706" t="s">
        <v>75</v>
      </c>
      <c r="J7" s="706" t="s">
        <v>10</v>
      </c>
    </row>
    <row r="8" spans="1:20" ht="15">
      <c r="A8" s="707">
        <v>1</v>
      </c>
      <c r="B8" s="707">
        <v>2</v>
      </c>
      <c r="C8" s="707">
        <v>3</v>
      </c>
      <c r="D8" s="707">
        <v>4</v>
      </c>
      <c r="E8" s="707">
        <v>5</v>
      </c>
      <c r="F8" s="707">
        <v>6</v>
      </c>
      <c r="G8" s="707">
        <v>7</v>
      </c>
      <c r="H8" s="707">
        <v>8</v>
      </c>
      <c r="I8" s="707">
        <v>9</v>
      </c>
      <c r="J8" s="707">
        <v>10</v>
      </c>
    </row>
    <row r="9" spans="1:20" ht="32.25" customHeight="1">
      <c r="A9" s="392">
        <v>1</v>
      </c>
      <c r="B9" s="251" t="s">
        <v>167</v>
      </c>
      <c r="C9" s="592">
        <v>7130601965</v>
      </c>
      <c r="D9" s="186" t="s">
        <v>25</v>
      </c>
      <c r="E9" s="392">
        <f>37.1*11*2</f>
        <v>816.2</v>
      </c>
      <c r="F9" s="253">
        <f>VLOOKUP(C9,'SOR RATE 2025-26'!A:D,4,0)/1000</f>
        <v>56.821719999999999</v>
      </c>
      <c r="G9" s="708">
        <f t="shared" ref="G9:G11" si="0">F9*E9</f>
        <v>46377.887864000004</v>
      </c>
      <c r="H9" s="668"/>
      <c r="I9" s="668"/>
      <c r="J9" s="668"/>
      <c r="M9" s="582"/>
      <c r="N9" s="582"/>
      <c r="O9" s="582"/>
    </row>
    <row r="10" spans="1:20" ht="16.5" customHeight="1">
      <c r="A10" s="392">
        <v>2</v>
      </c>
      <c r="B10" s="258" t="s">
        <v>77</v>
      </c>
      <c r="C10" s="644">
        <v>7130800002</v>
      </c>
      <c r="D10" s="623" t="s">
        <v>12</v>
      </c>
      <c r="E10" s="392"/>
      <c r="F10" s="253"/>
      <c r="G10" s="708"/>
      <c r="H10" s="650">
        <v>2</v>
      </c>
      <c r="I10" s="668">
        <f>VLOOKUP(C10,'SOR RATE 2025-26'!A:D,4,0)</f>
        <v>7887.84</v>
      </c>
      <c r="J10" s="253">
        <f>H10*I10</f>
        <v>15775.68</v>
      </c>
      <c r="L10" s="607"/>
      <c r="M10" s="607"/>
      <c r="N10" s="582"/>
      <c r="O10" s="582"/>
    </row>
    <row r="11" spans="1:20" ht="17.25" customHeight="1">
      <c r="A11" s="392">
        <v>3</v>
      </c>
      <c r="B11" s="251" t="s">
        <v>168</v>
      </c>
      <c r="C11" s="592">
        <v>7130810512</v>
      </c>
      <c r="D11" s="186" t="s">
        <v>39</v>
      </c>
      <c r="E11" s="186">
        <v>1</v>
      </c>
      <c r="F11" s="253">
        <f>VLOOKUP(C11,'SOR RATE 2025-26'!A:D,4,0)</f>
        <v>4675.79</v>
      </c>
      <c r="G11" s="709">
        <f t="shared" si="0"/>
        <v>4675.79</v>
      </c>
      <c r="H11" s="650">
        <v>1</v>
      </c>
      <c r="I11" s="668">
        <f>VLOOKUP(C11,'SOR RATE 2025-26'!A:D,4,0)</f>
        <v>4675.79</v>
      </c>
      <c r="J11" s="253">
        <f t="shared" ref="J11:J30" si="1">H11*I11</f>
        <v>4675.79</v>
      </c>
    </row>
    <row r="12" spans="1:20" ht="14.25" customHeight="1">
      <c r="A12" s="392">
        <v>4</v>
      </c>
      <c r="B12" s="645" t="s">
        <v>54</v>
      </c>
      <c r="C12" s="644">
        <v>7130820010</v>
      </c>
      <c r="D12" s="392" t="s">
        <v>12</v>
      </c>
      <c r="E12" s="392">
        <v>6</v>
      </c>
      <c r="F12" s="253">
        <f>VLOOKUP(C12,'SOR RATE 2025-26'!A:D,4,0)</f>
        <v>122.72</v>
      </c>
      <c r="G12" s="708">
        <f>F12*E12</f>
        <v>736.31999999999994</v>
      </c>
      <c r="H12" s="650">
        <v>6</v>
      </c>
      <c r="I12" s="668">
        <f>VLOOKUP(C12,'SOR RATE 2025-26'!A:D,4,0)</f>
        <v>122.72</v>
      </c>
      <c r="J12" s="253">
        <f t="shared" si="1"/>
        <v>736.31999999999994</v>
      </c>
      <c r="L12" s="710"/>
      <c r="M12" s="710"/>
    </row>
    <row r="13" spans="1:20" ht="13.5" customHeight="1">
      <c r="A13" s="392">
        <v>5</v>
      </c>
      <c r="B13" s="645" t="s">
        <v>56</v>
      </c>
      <c r="C13" s="644">
        <v>7130820241</v>
      </c>
      <c r="D13" s="392" t="s">
        <v>12</v>
      </c>
      <c r="E13" s="392">
        <v>6</v>
      </c>
      <c r="F13" s="253">
        <f>VLOOKUP(C13,'SOR RATE 2025-26'!A:D,4,0)</f>
        <v>158.71</v>
      </c>
      <c r="G13" s="708">
        <f>F13*E13</f>
        <v>952.26</v>
      </c>
      <c r="H13" s="650">
        <v>6</v>
      </c>
      <c r="I13" s="668">
        <f>VLOOKUP(C13,'SOR RATE 2025-26'!A:D,4,0)</f>
        <v>158.71</v>
      </c>
      <c r="J13" s="253">
        <f>H13*I13</f>
        <v>952.26</v>
      </c>
    </row>
    <row r="14" spans="1:20" ht="14.25" customHeight="1">
      <c r="A14" s="392">
        <v>6</v>
      </c>
      <c r="B14" s="258" t="s">
        <v>81</v>
      </c>
      <c r="C14" s="592">
        <v>7130820008</v>
      </c>
      <c r="D14" s="392" t="s">
        <v>12</v>
      </c>
      <c r="E14" s="392">
        <v>3</v>
      </c>
      <c r="F14" s="253">
        <f>VLOOKUP(C14,'SOR RATE 2025-26'!A:D,4,0)</f>
        <v>135</v>
      </c>
      <c r="G14" s="708">
        <f>F14*E14</f>
        <v>405</v>
      </c>
      <c r="H14" s="650">
        <v>3</v>
      </c>
      <c r="I14" s="668">
        <f>VLOOKUP(C14,'SOR RATE 2025-26'!A:D,4,0)</f>
        <v>135</v>
      </c>
      <c r="J14" s="253">
        <f>H14*I14</f>
        <v>405</v>
      </c>
      <c r="L14" s="606"/>
      <c r="M14" s="606"/>
    </row>
    <row r="15" spans="1:20" ht="30">
      <c r="A15" s="2026">
        <v>7</v>
      </c>
      <c r="B15" s="711" t="s">
        <v>169</v>
      </c>
      <c r="C15" s="644"/>
      <c r="D15" s="392" t="s">
        <v>39</v>
      </c>
      <c r="E15" s="392"/>
      <c r="F15" s="253"/>
      <c r="G15" s="708"/>
      <c r="H15" s="253"/>
      <c r="I15" s="668"/>
      <c r="J15" s="253"/>
      <c r="K15" s="712"/>
      <c r="L15" s="712"/>
      <c r="M15" s="712"/>
      <c r="N15" s="712"/>
      <c r="O15" s="712"/>
      <c r="P15" s="712"/>
      <c r="Q15" s="712"/>
      <c r="R15" s="712"/>
      <c r="S15" s="712"/>
      <c r="T15" s="712"/>
    </row>
    <row r="16" spans="1:20" ht="15.75" customHeight="1">
      <c r="A16" s="2027"/>
      <c r="B16" s="682" t="s">
        <v>58</v>
      </c>
      <c r="C16" s="644">
        <v>7130600032</v>
      </c>
      <c r="D16" s="392" t="s">
        <v>25</v>
      </c>
      <c r="E16" s="392">
        <v>52</v>
      </c>
      <c r="F16" s="253">
        <f>VLOOKUP(C16,'SOR RATE 2025-26'!A:D,4,0)/1000</f>
        <v>49.126339999999999</v>
      </c>
      <c r="G16" s="708">
        <f>F16*E16</f>
        <v>2554.5696800000001</v>
      </c>
      <c r="H16" s="650">
        <v>52</v>
      </c>
      <c r="I16" s="1876">
        <f>VLOOKUP(C16,'SOR RATE 2025-26'!A:D,4,0)/1000</f>
        <v>49.126339999999999</v>
      </c>
      <c r="J16" s="253">
        <f>H16*I16</f>
        <v>2554.5696800000001</v>
      </c>
      <c r="K16" s="712"/>
      <c r="L16" s="712"/>
      <c r="M16" s="712"/>
      <c r="N16" s="712"/>
      <c r="O16" s="712"/>
      <c r="P16" s="712"/>
      <c r="Q16" s="712"/>
      <c r="R16" s="712"/>
      <c r="S16" s="712"/>
      <c r="T16" s="712"/>
    </row>
    <row r="17" spans="1:20" ht="15.75" customHeight="1">
      <c r="A17" s="2027"/>
      <c r="B17" s="711" t="s">
        <v>170</v>
      </c>
      <c r="C17" s="713"/>
      <c r="D17" s="714"/>
      <c r="E17" s="714"/>
      <c r="F17" s="253"/>
      <c r="G17" s="714"/>
      <c r="H17" s="253"/>
      <c r="I17" s="668"/>
      <c r="J17" s="253"/>
      <c r="K17" s="712"/>
      <c r="L17" s="712"/>
      <c r="M17" s="712"/>
      <c r="N17" s="712"/>
      <c r="O17" s="712"/>
      <c r="P17" s="712"/>
      <c r="Q17" s="712"/>
      <c r="R17" s="712"/>
      <c r="S17" s="712"/>
      <c r="T17" s="712"/>
    </row>
    <row r="18" spans="1:20" ht="16.5" customHeight="1">
      <c r="A18" s="2027"/>
      <c r="B18" s="258" t="s">
        <v>79</v>
      </c>
      <c r="C18" s="592">
        <v>7130810692</v>
      </c>
      <c r="D18" s="623" t="s">
        <v>15</v>
      </c>
      <c r="E18" s="392">
        <v>4</v>
      </c>
      <c r="F18" s="253">
        <f>VLOOKUP(C18,'SOR RATE 2025-26'!A:D,4,0)</f>
        <v>371.1</v>
      </c>
      <c r="G18" s="708">
        <f>F18*E18</f>
        <v>1484.4</v>
      </c>
      <c r="H18" s="253"/>
      <c r="I18" s="668">
        <f>VLOOKUP(C18,'SOR RATE 2025-26'!A:D,4,0)</f>
        <v>371.1</v>
      </c>
      <c r="J18" s="253"/>
      <c r="K18" s="712"/>
      <c r="L18" s="712"/>
      <c r="M18" s="712"/>
      <c r="N18" s="712"/>
      <c r="O18" s="712"/>
      <c r="P18" s="712"/>
      <c r="Q18" s="712"/>
      <c r="R18" s="712"/>
      <c r="S18" s="712"/>
      <c r="T18" s="712"/>
    </row>
    <row r="19" spans="1:20" ht="16.5" customHeight="1">
      <c r="A19" s="2028"/>
      <c r="B19" s="715" t="s">
        <v>80</v>
      </c>
      <c r="C19" s="716">
        <v>7130810193</v>
      </c>
      <c r="D19" s="717" t="s">
        <v>15</v>
      </c>
      <c r="E19" s="262"/>
      <c r="F19" s="253">
        <f>VLOOKUP(C19,'SOR RATE 2025-26'!A:D,4,0)</f>
        <v>334.5</v>
      </c>
      <c r="G19" s="718"/>
      <c r="H19" s="719">
        <v>4</v>
      </c>
      <c r="I19" s="668">
        <f>VLOOKUP(C19,'SOR RATE 2025-26'!A:D,4,0)</f>
        <v>334.5</v>
      </c>
      <c r="J19" s="720">
        <f>H19*I19</f>
        <v>1338</v>
      </c>
      <c r="K19" s="712"/>
      <c r="L19" s="712"/>
      <c r="M19" s="712"/>
      <c r="N19" s="712"/>
      <c r="O19" s="712"/>
      <c r="P19" s="712"/>
      <c r="Q19" s="712"/>
      <c r="R19" s="712"/>
      <c r="S19" s="712"/>
      <c r="T19" s="712"/>
    </row>
    <row r="20" spans="1:20" ht="17.25" customHeight="1">
      <c r="A20" s="2026">
        <v>8</v>
      </c>
      <c r="B20" s="664" t="s">
        <v>171</v>
      </c>
      <c r="C20" s="644">
        <v>7130860032</v>
      </c>
      <c r="D20" s="392" t="s">
        <v>12</v>
      </c>
      <c r="E20" s="392">
        <v>6</v>
      </c>
      <c r="F20" s="253">
        <f>VLOOKUP(C20,'SOR RATE 2025-26'!A:D,4,0)</f>
        <v>585.41999999999996</v>
      </c>
      <c r="G20" s="708">
        <f>F20*E20</f>
        <v>3512.5199999999995</v>
      </c>
      <c r="H20" s="650">
        <v>6</v>
      </c>
      <c r="I20" s="668">
        <f>VLOOKUP(C20,'SOR RATE 2025-26'!A:D,4,0)</f>
        <v>585.41999999999996</v>
      </c>
      <c r="J20" s="253">
        <f>H20*I20</f>
        <v>3512.5199999999995</v>
      </c>
      <c r="K20" s="712"/>
      <c r="L20" s="712"/>
      <c r="M20" s="712"/>
      <c r="N20" s="712"/>
      <c r="O20" s="712"/>
      <c r="P20" s="712"/>
      <c r="Q20" s="712"/>
      <c r="R20" s="712"/>
      <c r="S20" s="712"/>
      <c r="T20" s="712"/>
    </row>
    <row r="21" spans="1:20" ht="15.75" customHeight="1">
      <c r="A21" s="2027"/>
      <c r="B21" s="664" t="s">
        <v>2658</v>
      </c>
      <c r="C21" s="644">
        <v>7130860077</v>
      </c>
      <c r="D21" s="392" t="s">
        <v>25</v>
      </c>
      <c r="E21" s="392">
        <v>46.2</v>
      </c>
      <c r="F21" s="253">
        <f>VLOOKUP(C21,'SOR RATE 2025-26'!A:D,4,0)/1000</f>
        <v>91.533670000000001</v>
      </c>
      <c r="G21" s="708">
        <f>F21*E21</f>
        <v>4228.8555540000007</v>
      </c>
      <c r="H21" s="724">
        <v>46.2</v>
      </c>
      <c r="I21" s="1876">
        <f>VLOOKUP(C21,'SOR RATE 2025-26'!A:D,4,0)/1000</f>
        <v>91.533670000000001</v>
      </c>
      <c r="J21" s="253">
        <f t="shared" si="1"/>
        <v>4228.8555540000007</v>
      </c>
    </row>
    <row r="22" spans="1:20" ht="16.5" customHeight="1">
      <c r="A22" s="2027"/>
      <c r="B22" s="664" t="s">
        <v>172</v>
      </c>
      <c r="C22" s="721"/>
      <c r="D22" s="722"/>
      <c r="E22" s="722"/>
      <c r="F22" s="253"/>
      <c r="G22" s="722"/>
      <c r="H22" s="253"/>
      <c r="I22" s="668"/>
      <c r="J22" s="253"/>
    </row>
    <row r="23" spans="1:20" ht="16.5" customHeight="1">
      <c r="A23" s="2027"/>
      <c r="B23" s="600" t="s">
        <v>79</v>
      </c>
      <c r="C23" s="592">
        <v>7130810692</v>
      </c>
      <c r="D23" s="623" t="s">
        <v>15</v>
      </c>
      <c r="E23" s="392">
        <v>6</v>
      </c>
      <c r="F23" s="253">
        <f>VLOOKUP(C23,'SOR RATE 2025-26'!A:D,4,0)</f>
        <v>371.1</v>
      </c>
      <c r="G23" s="708">
        <f>F23*E23</f>
        <v>2226.6000000000004</v>
      </c>
      <c r="H23" s="253"/>
      <c r="I23" s="668"/>
      <c r="J23" s="253"/>
    </row>
    <row r="24" spans="1:20" ht="16.5" customHeight="1">
      <c r="A24" s="2028"/>
      <c r="B24" s="715" t="s">
        <v>80</v>
      </c>
      <c r="C24" s="716">
        <v>7130810193</v>
      </c>
      <c r="D24" s="717" t="s">
        <v>15</v>
      </c>
      <c r="E24" s="262"/>
      <c r="F24" s="253"/>
      <c r="G24" s="718"/>
      <c r="H24" s="719">
        <v>6</v>
      </c>
      <c r="I24" s="668">
        <f>VLOOKUP(C24,'SOR RATE 2025-26'!A:D,4,0)</f>
        <v>334.5</v>
      </c>
      <c r="J24" s="720">
        <f t="shared" ref="J24:J29" si="2">H24*I24</f>
        <v>2007</v>
      </c>
    </row>
    <row r="25" spans="1:20" ht="48" customHeight="1">
      <c r="A25" s="272">
        <v>9</v>
      </c>
      <c r="B25" s="711" t="s">
        <v>173</v>
      </c>
      <c r="C25" s="644">
        <v>7130200202</v>
      </c>
      <c r="D25" s="392" t="s">
        <v>63</v>
      </c>
      <c r="E25" s="392">
        <f>(2*0.65)+(6*0.2)</f>
        <v>2.5</v>
      </c>
      <c r="F25" s="253">
        <f>VLOOKUP(C25,'SOR RATE 2025-26'!A:D,4,0)</f>
        <v>2970.0000000000005</v>
      </c>
      <c r="G25" s="708">
        <f>F25*E25</f>
        <v>7425.0000000000009</v>
      </c>
      <c r="H25" s="392">
        <f>(2*0.55)+(6*0.2)</f>
        <v>2.3000000000000003</v>
      </c>
      <c r="I25" s="1877">
        <f>VLOOKUP(C25,'SOR RATE 2025-26'!A:D,4,0)</f>
        <v>2970.0000000000005</v>
      </c>
      <c r="J25" s="253">
        <f>H25*I25</f>
        <v>6831.0000000000018</v>
      </c>
      <c r="K25" s="167"/>
      <c r="L25" s="375"/>
      <c r="M25" s="375"/>
      <c r="N25" s="375"/>
      <c r="O25" s="375"/>
      <c r="P25" s="375"/>
    </row>
    <row r="26" spans="1:20" ht="17.25" customHeight="1">
      <c r="A26" s="392">
        <v>10</v>
      </c>
      <c r="B26" s="645" t="s">
        <v>64</v>
      </c>
      <c r="C26" s="644">
        <v>7130870013</v>
      </c>
      <c r="D26" s="392" t="s">
        <v>12</v>
      </c>
      <c r="E26" s="392">
        <v>2</v>
      </c>
      <c r="F26" s="253">
        <f>VLOOKUP(C26,'SOR RATE 2025-26'!A:D,4,0)</f>
        <v>149.25</v>
      </c>
      <c r="G26" s="708">
        <f>F26*E26</f>
        <v>298.5</v>
      </c>
      <c r="H26" s="650">
        <v>2</v>
      </c>
      <c r="I26" s="668">
        <f>VLOOKUP(C26,'SOR RATE 2025-26'!A:D,4,0)</f>
        <v>149.25</v>
      </c>
      <c r="J26" s="253">
        <f t="shared" si="2"/>
        <v>298.5</v>
      </c>
    </row>
    <row r="27" spans="1:20">
      <c r="A27" s="667">
        <v>11</v>
      </c>
      <c r="B27" s="664" t="s">
        <v>27</v>
      </c>
      <c r="C27" s="644">
        <v>7130211158</v>
      </c>
      <c r="D27" s="392" t="s">
        <v>28</v>
      </c>
      <c r="E27" s="723">
        <v>0.5</v>
      </c>
      <c r="F27" s="253">
        <f>VLOOKUP(C27,'SOR RATE 2025-26'!A:D,4,0)</f>
        <v>184.42</v>
      </c>
      <c r="G27" s="708">
        <f>F27*E27</f>
        <v>92.21</v>
      </c>
      <c r="H27" s="724">
        <v>0.5</v>
      </c>
      <c r="I27" s="668">
        <f>VLOOKUP(C27,'SOR RATE 2025-26'!A:D,4,0)</f>
        <v>184.42</v>
      </c>
      <c r="J27" s="253">
        <f>H27*I27</f>
        <v>92.21</v>
      </c>
    </row>
    <row r="28" spans="1:20">
      <c r="A28" s="667">
        <v>12</v>
      </c>
      <c r="B28" s="664" t="s">
        <v>29</v>
      </c>
      <c r="C28" s="644">
        <v>7130210809</v>
      </c>
      <c r="D28" s="392" t="s">
        <v>28</v>
      </c>
      <c r="E28" s="723">
        <v>0.5</v>
      </c>
      <c r="F28" s="253">
        <f>VLOOKUP(C28,'SOR RATE 2025-26'!A:D,4,0)</f>
        <v>412.07</v>
      </c>
      <c r="G28" s="708">
        <f>F28*E28</f>
        <v>206.035</v>
      </c>
      <c r="H28" s="724">
        <v>0.5</v>
      </c>
      <c r="I28" s="668">
        <f>VLOOKUP(C28,'SOR RATE 2025-26'!A:D,4,0)</f>
        <v>412.07</v>
      </c>
      <c r="J28" s="253">
        <f t="shared" si="2"/>
        <v>206.035</v>
      </c>
    </row>
    <row r="29" spans="1:20" ht="16.5" customHeight="1">
      <c r="A29" s="667">
        <v>13</v>
      </c>
      <c r="B29" s="258" t="s">
        <v>30</v>
      </c>
      <c r="C29" s="592">
        <v>7130610206</v>
      </c>
      <c r="D29" s="392" t="s">
        <v>25</v>
      </c>
      <c r="E29" s="723">
        <v>4</v>
      </c>
      <c r="F29" s="253">
        <f>VLOOKUP(C29,'SOR RATE 2025-26'!A:D,4,0)/1000</f>
        <v>86.441000000000003</v>
      </c>
      <c r="G29" s="708">
        <f>F29*E29</f>
        <v>345.76400000000001</v>
      </c>
      <c r="H29" s="650">
        <v>4</v>
      </c>
      <c r="I29" s="668">
        <f>VLOOKUP(C29,'SOR RATE 2025-26'!A:D,4,0)/1000</f>
        <v>86.441000000000003</v>
      </c>
      <c r="J29" s="253">
        <f t="shared" si="2"/>
        <v>345.76400000000001</v>
      </c>
      <c r="K29" s="397"/>
      <c r="L29" s="308"/>
      <c r="M29" s="309"/>
    </row>
    <row r="30" spans="1:20" ht="15.75" customHeight="1">
      <c r="A30" s="667">
        <v>14</v>
      </c>
      <c r="B30" s="645" t="s">
        <v>31</v>
      </c>
      <c r="C30" s="644">
        <v>7130880041</v>
      </c>
      <c r="D30" s="392" t="s">
        <v>32</v>
      </c>
      <c r="E30" s="723">
        <v>1</v>
      </c>
      <c r="F30" s="253">
        <f>VLOOKUP(C30,'SOR RATE 2025-26'!A:D,4,0)</f>
        <v>104.33</v>
      </c>
      <c r="G30" s="708">
        <f t="shared" ref="G30" si="3">F30*E30</f>
        <v>104.33</v>
      </c>
      <c r="H30" s="650">
        <v>1</v>
      </c>
      <c r="I30" s="668">
        <f>VLOOKUP(C30,'SOR RATE 2025-26'!A:D,4,0)</f>
        <v>104.33</v>
      </c>
      <c r="J30" s="253">
        <f t="shared" si="1"/>
        <v>104.33</v>
      </c>
    </row>
    <row r="31" spans="1:20" ht="15">
      <c r="A31" s="2029">
        <v>15</v>
      </c>
      <c r="B31" s="725" t="s">
        <v>34</v>
      </c>
      <c r="C31" s="644"/>
      <c r="D31" s="392" t="s">
        <v>25</v>
      </c>
      <c r="E31" s="619">
        <v>6</v>
      </c>
      <c r="F31" s="253"/>
      <c r="G31" s="708"/>
      <c r="H31" s="726">
        <v>6</v>
      </c>
      <c r="I31" s="668"/>
      <c r="J31" s="253"/>
    </row>
    <row r="32" spans="1:20">
      <c r="A32" s="2030"/>
      <c r="B32" s="727" t="s">
        <v>66</v>
      </c>
      <c r="C32" s="728">
        <v>7130620609</v>
      </c>
      <c r="D32" s="392" t="s">
        <v>25</v>
      </c>
      <c r="E32" s="729">
        <v>0.5</v>
      </c>
      <c r="F32" s="253">
        <f>VLOOKUP(C32,'SOR RATE 2025-26'!A:D,4,0)</f>
        <v>87.55</v>
      </c>
      <c r="G32" s="730">
        <f>F32*E32</f>
        <v>43.774999999999999</v>
      </c>
      <c r="H32" s="731">
        <v>0.5</v>
      </c>
      <c r="I32" s="668">
        <f>VLOOKUP(C32,'SOR RATE 2025-26'!A:D,4,0)</f>
        <v>87.55</v>
      </c>
      <c r="J32" s="253">
        <f>H32*I32</f>
        <v>43.774999999999999</v>
      </c>
    </row>
    <row r="33" spans="1:19">
      <c r="A33" s="2031"/>
      <c r="B33" s="600" t="s">
        <v>67</v>
      </c>
      <c r="C33" s="644">
        <v>7130620631</v>
      </c>
      <c r="D33" s="392" t="s">
        <v>25</v>
      </c>
      <c r="E33" s="392">
        <v>5.5</v>
      </c>
      <c r="F33" s="253">
        <f>VLOOKUP(C33,'SOR RATE 2025-26'!A:D,4,0)</f>
        <v>84.63</v>
      </c>
      <c r="G33" s="708">
        <f>F33*E33</f>
        <v>465.46499999999997</v>
      </c>
      <c r="H33" s="731">
        <v>5.5</v>
      </c>
      <c r="I33" s="668">
        <f>VLOOKUP(C33,'SOR RATE 2025-26'!A:D,4,0)</f>
        <v>84.63</v>
      </c>
      <c r="J33" s="253">
        <f>H33*I33</f>
        <v>465.46499999999997</v>
      </c>
    </row>
    <row r="34" spans="1:19" ht="16.5" customHeight="1">
      <c r="A34" s="707">
        <v>16</v>
      </c>
      <c r="B34" s="255" t="s">
        <v>45</v>
      </c>
      <c r="C34" s="644"/>
      <c r="D34" s="619"/>
      <c r="E34" s="732"/>
      <c r="F34" s="620"/>
      <c r="G34" s="733">
        <f>SUM(G9:G33)</f>
        <v>76135.282098000011</v>
      </c>
      <c r="H34" s="620"/>
      <c r="I34" s="620"/>
      <c r="J34" s="620">
        <f>SUM(J9:J33)</f>
        <v>44573.074234000007</v>
      </c>
    </row>
    <row r="35" spans="1:19" ht="17.25" customHeight="1">
      <c r="A35" s="619">
        <v>17</v>
      </c>
      <c r="B35" s="255" t="s">
        <v>46</v>
      </c>
      <c r="C35" s="644"/>
      <c r="D35" s="619"/>
      <c r="E35" s="732"/>
      <c r="F35" s="620"/>
      <c r="G35" s="733">
        <f>G34/1.18</f>
        <v>64521.425506779677</v>
      </c>
      <c r="H35" s="620"/>
      <c r="I35" s="620"/>
      <c r="J35" s="620">
        <f>J34/1.18</f>
        <v>37773.79172372882</v>
      </c>
      <c r="K35" s="309"/>
    </row>
    <row r="36" spans="1:19" ht="20.25" customHeight="1">
      <c r="A36" s="392">
        <v>18</v>
      </c>
      <c r="B36" s="258" t="s">
        <v>2378</v>
      </c>
      <c r="C36" s="734"/>
      <c r="D36" s="734"/>
      <c r="E36" s="734"/>
      <c r="F36" s="644">
        <v>7.4999999999999997E-2</v>
      </c>
      <c r="G36" s="708">
        <f>F36*G35</f>
        <v>4839.1069130084752</v>
      </c>
      <c r="H36" s="253"/>
      <c r="I36" s="260">
        <v>7.4999999999999997E-2</v>
      </c>
      <c r="J36" s="253">
        <f>I36*J35</f>
        <v>2833.0343792796616</v>
      </c>
      <c r="K36" s="308"/>
    </row>
    <row r="37" spans="1:19" ht="16.5" customHeight="1">
      <c r="A37" s="729">
        <v>19</v>
      </c>
      <c r="B37" s="616" t="s">
        <v>69</v>
      </c>
      <c r="D37" s="392" t="s">
        <v>63</v>
      </c>
      <c r="E37" s="729">
        <v>2.5</v>
      </c>
      <c r="F37" s="208">
        <f>719.45*1.029</f>
        <v>740.31404999999995</v>
      </c>
      <c r="G37" s="253">
        <f>E37*F37</f>
        <v>1850.7851249999999</v>
      </c>
      <c r="H37" s="392">
        <v>2.2999999999999998</v>
      </c>
      <c r="I37" s="208">
        <f>719.45*1.029</f>
        <v>740.31404999999995</v>
      </c>
      <c r="J37" s="253">
        <f>H37*I37</f>
        <v>1702.7223149999998</v>
      </c>
      <c r="K37" s="407"/>
    </row>
    <row r="38" spans="1:19" ht="16.5" customHeight="1">
      <c r="A38" s="392">
        <v>20</v>
      </c>
      <c r="B38" s="664" t="s">
        <v>174</v>
      </c>
      <c r="C38" s="644"/>
      <c r="D38" s="392"/>
      <c r="E38" s="392"/>
      <c r="F38" s="392"/>
      <c r="G38" s="708">
        <v>10775.12</v>
      </c>
      <c r="H38" s="668"/>
      <c r="I38" s="668"/>
      <c r="J38" s="708">
        <v>10544.74</v>
      </c>
    </row>
    <row r="39" spans="1:19" ht="16.5" customHeight="1">
      <c r="A39" s="392">
        <v>21</v>
      </c>
      <c r="B39" s="616" t="s">
        <v>1902</v>
      </c>
      <c r="C39" s="644"/>
      <c r="D39" s="392"/>
      <c r="E39" s="392"/>
      <c r="F39" s="392"/>
      <c r="G39" s="736"/>
      <c r="H39" s="668"/>
      <c r="I39" s="668"/>
      <c r="J39" s="618"/>
      <c r="K39" s="606"/>
    </row>
    <row r="40" spans="1:19" ht="16.5" customHeight="1">
      <c r="A40" s="392" t="s">
        <v>1358</v>
      </c>
      <c r="B40" s="616" t="s">
        <v>1920</v>
      </c>
      <c r="C40" s="644"/>
      <c r="D40" s="392"/>
      <c r="E40" s="392"/>
      <c r="F40" s="342">
        <v>0.02</v>
      </c>
      <c r="G40" s="736">
        <f>F40*G35</f>
        <v>1290.4285101355936</v>
      </c>
      <c r="H40" s="668"/>
      <c r="I40" s="342">
        <v>0.02</v>
      </c>
      <c r="J40" s="618">
        <f>I40*J35</f>
        <v>755.47583447457646</v>
      </c>
    </row>
    <row r="41" spans="1:19" ht="42.75" customHeight="1">
      <c r="A41" s="392">
        <v>22</v>
      </c>
      <c r="B41" s="616" t="s">
        <v>2675</v>
      </c>
      <c r="C41" s="644"/>
      <c r="D41" s="392"/>
      <c r="E41" s="392"/>
      <c r="F41" s="392"/>
      <c r="G41" s="736">
        <f>(G40+G38+G37+G35+G36)*0.125</f>
        <v>10409.608256865469</v>
      </c>
      <c r="H41" s="668"/>
      <c r="I41" s="668"/>
      <c r="J41" s="618">
        <f>(J40+J38+J37+J36+J35)*0.125</f>
        <v>6701.2205315603824</v>
      </c>
    </row>
    <row r="42" spans="1:19" ht="50.25" customHeight="1">
      <c r="A42" s="256">
        <v>23</v>
      </c>
      <c r="B42" s="263" t="s">
        <v>1909</v>
      </c>
      <c r="C42" s="592"/>
      <c r="D42" s="186"/>
      <c r="E42" s="186"/>
      <c r="F42" s="610"/>
      <c r="G42" s="737">
        <f>G41+G40+G38+G37+G36+G35</f>
        <v>93686.474311789207</v>
      </c>
      <c r="H42" s="706"/>
      <c r="I42" s="706"/>
      <c r="J42" s="706">
        <f>J41+J40+J38+J37+J36+J35</f>
        <v>60310.984784043438</v>
      </c>
    </row>
    <row r="43" spans="1:19" ht="18" customHeight="1">
      <c r="A43" s="186">
        <v>24</v>
      </c>
      <c r="B43" s="258" t="s">
        <v>1879</v>
      </c>
      <c r="C43" s="592"/>
      <c r="D43" s="186"/>
      <c r="E43" s="186"/>
      <c r="F43" s="610">
        <v>0.09</v>
      </c>
      <c r="G43" s="709">
        <f>G42*F43</f>
        <v>8431.7826880610282</v>
      </c>
      <c r="H43" s="706"/>
      <c r="I43" s="610">
        <v>0.09</v>
      </c>
      <c r="J43" s="610">
        <f>J42*I43</f>
        <v>5427.9886305639093</v>
      </c>
    </row>
    <row r="44" spans="1:19" ht="18" customHeight="1">
      <c r="A44" s="186">
        <v>25</v>
      </c>
      <c r="B44" s="258" t="s">
        <v>1880</v>
      </c>
      <c r="C44" s="592"/>
      <c r="D44" s="186"/>
      <c r="E44" s="186"/>
      <c r="F44" s="610">
        <v>0.09</v>
      </c>
      <c r="G44" s="709">
        <f>G42*F44</f>
        <v>8431.7826880610282</v>
      </c>
      <c r="H44" s="610"/>
      <c r="I44" s="610">
        <v>0.09</v>
      </c>
      <c r="J44" s="610">
        <f>J42*I44</f>
        <v>5427.9886305639093</v>
      </c>
      <c r="K44" s="411"/>
    </row>
    <row r="45" spans="1:19" ht="17.25" customHeight="1">
      <c r="A45" s="186">
        <v>26</v>
      </c>
      <c r="B45" s="258" t="s">
        <v>1863</v>
      </c>
      <c r="C45" s="592"/>
      <c r="D45" s="186"/>
      <c r="E45" s="186"/>
      <c r="F45" s="610"/>
      <c r="G45" s="709">
        <f>G42+G43+G44</f>
        <v>110550.03968791125</v>
      </c>
      <c r="H45" s="610"/>
      <c r="I45" s="610"/>
      <c r="J45" s="610">
        <f>J42+J43+J44</f>
        <v>71166.962045171254</v>
      </c>
    </row>
    <row r="46" spans="1:19" ht="19.5" customHeight="1">
      <c r="A46" s="636">
        <v>27</v>
      </c>
      <c r="B46" s="263" t="s">
        <v>49</v>
      </c>
      <c r="C46" s="738"/>
      <c r="D46" s="636"/>
      <c r="E46" s="636"/>
      <c r="F46" s="706"/>
      <c r="G46" s="737">
        <f>ROUND(G45,0)</f>
        <v>110550</v>
      </c>
      <c r="H46" s="706"/>
      <c r="I46" s="706"/>
      <c r="J46" s="706">
        <f>ROUND(J45,0)</f>
        <v>71167</v>
      </c>
    </row>
    <row r="47" spans="1:19" ht="15">
      <c r="A47" s="739" t="s">
        <v>1999</v>
      </c>
      <c r="B47" s="2032" t="s">
        <v>2000</v>
      </c>
      <c r="C47" s="2032"/>
      <c r="D47" s="740"/>
      <c r="E47" s="740"/>
      <c r="F47" s="740"/>
      <c r="G47" s="741"/>
    </row>
    <row r="48" spans="1:19" s="629" customFormat="1" ht="18.75" customHeight="1">
      <c r="A48" s="361"/>
      <c r="B48" s="1941" t="s">
        <v>1447</v>
      </c>
      <c r="C48" s="1941"/>
      <c r="D48" s="1941"/>
      <c r="E48" s="1941"/>
      <c r="F48" s="1941"/>
      <c r="G48" s="1941"/>
      <c r="H48" s="1941"/>
      <c r="I48" s="364"/>
      <c r="J48" s="364"/>
      <c r="K48" s="364"/>
      <c r="L48" s="364"/>
      <c r="M48" s="364"/>
      <c r="N48" s="364"/>
      <c r="O48" s="364"/>
      <c r="P48" s="364"/>
      <c r="Q48" s="364"/>
      <c r="R48" s="364"/>
      <c r="S48" s="364"/>
    </row>
    <row r="49" spans="1:20" s="629" customFormat="1" ht="17.25" customHeight="1">
      <c r="A49" s="363"/>
      <c r="B49" s="1942" t="s">
        <v>1448</v>
      </c>
      <c r="C49" s="1942"/>
      <c r="D49" s="1942"/>
      <c r="E49" s="1942"/>
      <c r="F49" s="1942"/>
      <c r="G49" s="1942"/>
      <c r="H49" s="1942"/>
      <c r="I49" s="366"/>
      <c r="J49" s="366"/>
      <c r="K49" s="630"/>
      <c r="L49" s="366"/>
      <c r="M49" s="366"/>
      <c r="N49" s="630"/>
      <c r="O49" s="630"/>
      <c r="P49" s="630"/>
      <c r="Q49" s="630"/>
      <c r="R49" s="630"/>
      <c r="S49" s="630"/>
    </row>
    <row r="50" spans="1:20" s="629" customFormat="1" ht="12.75">
      <c r="A50" s="363"/>
      <c r="B50" s="364"/>
      <c r="C50" s="365"/>
      <c r="D50" s="366"/>
      <c r="E50" s="363"/>
      <c r="F50" s="366"/>
      <c r="G50" s="366"/>
      <c r="H50" s="363"/>
      <c r="I50" s="366"/>
      <c r="J50" s="366"/>
      <c r="K50" s="363"/>
      <c r="L50" s="366"/>
      <c r="M50" s="366"/>
      <c r="N50" s="363"/>
      <c r="P50" s="630"/>
      <c r="Q50" s="630"/>
      <c r="R50" s="630"/>
      <c r="S50" s="630"/>
      <c r="T50" s="630"/>
    </row>
    <row r="51" spans="1:20" s="629" customFormat="1" ht="45" customHeight="1">
      <c r="A51" s="363"/>
      <c r="B51" s="1961" t="s">
        <v>2728</v>
      </c>
      <c r="C51" s="1961"/>
      <c r="D51" s="1961"/>
      <c r="E51" s="1961"/>
      <c r="F51" s="1961"/>
      <c r="G51" s="1961"/>
      <c r="H51" s="1961"/>
      <c r="I51" s="366"/>
      <c r="J51" s="366"/>
      <c r="K51" s="363"/>
      <c r="L51" s="366"/>
      <c r="M51" s="366"/>
      <c r="N51" s="363"/>
      <c r="P51" s="630"/>
      <c r="Q51" s="630"/>
      <c r="R51" s="630"/>
      <c r="S51" s="630"/>
      <c r="T51" s="630"/>
    </row>
    <row r="52" spans="1:20" s="629" customFormat="1" ht="20.25" customHeight="1">
      <c r="A52" s="363"/>
      <c r="B52" s="1961" t="s">
        <v>1856</v>
      </c>
      <c r="C52" s="1961"/>
      <c r="D52" s="1961"/>
      <c r="E52" s="1961"/>
      <c r="F52" s="1961"/>
      <c r="G52" s="1961"/>
      <c r="H52" s="1961"/>
      <c r="I52" s="366"/>
      <c r="J52" s="366"/>
      <c r="K52" s="363"/>
      <c r="L52" s="366"/>
      <c r="M52" s="366"/>
      <c r="N52" s="363"/>
      <c r="P52" s="630"/>
      <c r="Q52" s="630"/>
      <c r="R52" s="630"/>
      <c r="S52" s="630"/>
      <c r="T52" s="630"/>
    </row>
    <row r="53" spans="1:20" s="629" customFormat="1" ht="20.25">
      <c r="A53" s="368" t="s">
        <v>50</v>
      </c>
      <c r="B53" s="369" t="s">
        <v>1450</v>
      </c>
      <c r="C53" s="365"/>
      <c r="D53" s="366"/>
      <c r="E53" s="363"/>
      <c r="F53" s="366"/>
      <c r="G53" s="366"/>
      <c r="H53" s="363"/>
      <c r="I53" s="366"/>
      <c r="J53" s="366"/>
      <c r="K53" s="363"/>
      <c r="L53" s="366"/>
      <c r="M53" s="366"/>
      <c r="N53" s="363"/>
    </row>
    <row r="54" spans="1:20" s="629" customFormat="1" ht="12.75">
      <c r="A54" s="363"/>
      <c r="B54" s="364"/>
      <c r="C54" s="365"/>
      <c r="D54" s="366"/>
      <c r="E54" s="363"/>
      <c r="F54" s="366"/>
      <c r="G54" s="366"/>
      <c r="H54" s="363"/>
      <c r="I54" s="366"/>
      <c r="J54" s="366"/>
      <c r="K54" s="363"/>
      <c r="L54" s="366"/>
      <c r="M54" s="366"/>
      <c r="N54" s="363"/>
    </row>
    <row r="55" spans="1:20" s="629" customFormat="1" ht="12.75">
      <c r="A55" s="363"/>
      <c r="B55" s="364"/>
      <c r="C55" s="365"/>
      <c r="D55" s="366"/>
      <c r="E55" s="363"/>
      <c r="F55" s="366"/>
      <c r="G55" s="366"/>
      <c r="H55" s="363"/>
      <c r="I55" s="366"/>
      <c r="J55" s="366"/>
      <c r="K55" s="363"/>
      <c r="L55" s="366"/>
      <c r="M55" s="366"/>
      <c r="N55" s="363"/>
    </row>
    <row r="56" spans="1:20" s="629" customFormat="1" ht="12.75">
      <c r="A56" s="363"/>
      <c r="B56" s="364"/>
      <c r="C56" s="365"/>
      <c r="D56" s="366"/>
      <c r="E56" s="363"/>
      <c r="F56" s="366"/>
      <c r="G56" s="366"/>
      <c r="H56" s="363"/>
      <c r="I56" s="366"/>
      <c r="J56" s="366"/>
      <c r="K56" s="363"/>
      <c r="L56" s="366"/>
      <c r="M56" s="366"/>
      <c r="N56" s="363"/>
    </row>
    <row r="57" spans="1:20" s="629" customFormat="1" ht="12.75">
      <c r="A57" s="370"/>
      <c r="B57" s="371"/>
      <c r="C57" s="372"/>
      <c r="D57" s="373"/>
      <c r="E57" s="370"/>
      <c r="F57" s="373"/>
      <c r="G57" s="373"/>
      <c r="H57" s="370"/>
      <c r="I57" s="373"/>
      <c r="J57" s="373"/>
      <c r="K57" s="370"/>
      <c r="L57" s="373"/>
      <c r="M57" s="373"/>
      <c r="N57" s="370"/>
      <c r="O57" s="698"/>
      <c r="P57" s="698"/>
      <c r="Q57" s="698"/>
      <c r="R57" s="698"/>
      <c r="S57" s="698"/>
    </row>
  </sheetData>
  <mergeCells count="16">
    <mergeCell ref="B1:E1"/>
    <mergeCell ref="B3:G3"/>
    <mergeCell ref="A6:A7"/>
    <mergeCell ref="B6:B7"/>
    <mergeCell ref="C6:C7"/>
    <mergeCell ref="D6:D7"/>
    <mergeCell ref="E6:G6"/>
    <mergeCell ref="B51:H51"/>
    <mergeCell ref="B52:H52"/>
    <mergeCell ref="B49:H49"/>
    <mergeCell ref="H6:J6"/>
    <mergeCell ref="A15:A19"/>
    <mergeCell ref="A20:A24"/>
    <mergeCell ref="A31:A33"/>
    <mergeCell ref="B48:H48"/>
    <mergeCell ref="B47:C47"/>
  </mergeCells>
  <conditionalFormatting sqref="B34">
    <cfRule type="cellIs" dxfId="52" priority="2" stopIfTrue="1" operator="equal">
      <formula>"?"</formula>
    </cfRule>
  </conditionalFormatting>
  <conditionalFormatting sqref="B35">
    <cfRule type="cellIs" dxfId="51" priority="1" stopIfTrue="1" operator="equal">
      <formula>"?"</formula>
    </cfRule>
  </conditionalFormatting>
  <printOptions horizontalCentered="1" gridLines="1"/>
  <pageMargins left="0.86" right="0.17" top="0.77" bottom="0.28000000000000003" header="0.66" footer="0.16"/>
  <pageSetup paperSize="9" fitToHeight="2" orientation="landscape" horizontalDpi="4294967295" r:id="rId1"/>
  <headerFooter alignWithMargins="0"/>
  <rowBreaks count="2" manualBreakCount="2">
    <brk id="26" max="11" man="1"/>
    <brk id="5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zoomScaleNormal="100" zoomScaleSheetLayoutView="85" workbookViewId="0">
      <pane xSplit="2" ySplit="9" topLeftCell="C49" activePane="bottomRight" state="frozen"/>
      <selection pane="topRight" activeCell="C1" sqref="C1"/>
      <selection pane="bottomLeft" activeCell="A10" sqref="A10"/>
      <selection pane="bottomRight" activeCell="G51" sqref="G51"/>
    </sheetView>
  </sheetViews>
  <sheetFormatPr defaultRowHeight="12.75"/>
  <cols>
    <col min="1" max="1" width="4.140625" style="284" customWidth="1"/>
    <col min="2" max="2" width="47.7109375" style="28" customWidth="1"/>
    <col min="3" max="3" width="12.5703125" style="374" customWidth="1"/>
    <col min="4" max="4" width="5.28515625" style="28" customWidth="1"/>
    <col min="5" max="5" width="9" style="28" customWidth="1"/>
    <col min="6" max="6" width="16.7109375" style="28" customWidth="1"/>
    <col min="7" max="7" width="12.5703125" style="28" bestFit="1" customWidth="1"/>
    <col min="8" max="8" width="7.85546875" style="28" customWidth="1"/>
    <col min="9" max="9" width="11.28515625" style="28" customWidth="1"/>
    <col min="10" max="10" width="20.140625" style="28" customWidth="1"/>
    <col min="11" max="11" width="19.85546875" style="28" customWidth="1"/>
    <col min="12" max="12" width="17.85546875" style="28" customWidth="1"/>
    <col min="13" max="13" width="7.5703125" style="28" customWidth="1"/>
    <col min="14" max="14" width="9.140625" style="28"/>
    <col min="15" max="15" width="5.42578125" style="28" customWidth="1"/>
    <col min="16" max="256" width="9.140625" style="28"/>
    <col min="257" max="257" width="4.140625" style="28" customWidth="1"/>
    <col min="258" max="258" width="47.7109375" style="28" customWidth="1"/>
    <col min="259" max="259" width="12.5703125" style="28" customWidth="1"/>
    <col min="260" max="260" width="5.28515625" style="28" customWidth="1"/>
    <col min="261" max="261" width="5.5703125" style="28" customWidth="1"/>
    <col min="262" max="262" width="8.28515625" style="28" customWidth="1"/>
    <col min="263" max="263" width="10.7109375" style="28" customWidth="1"/>
    <col min="264" max="264" width="5.42578125" style="28" customWidth="1"/>
    <col min="265" max="265" width="8" style="28" customWidth="1"/>
    <col min="266" max="266" width="11.28515625" style="28" customWidth="1"/>
    <col min="267" max="267" width="19.85546875" style="28" customWidth="1"/>
    <col min="268" max="268" width="17.85546875" style="28" customWidth="1"/>
    <col min="269" max="269" width="7.5703125" style="28" customWidth="1"/>
    <col min="270" max="270" width="9.140625" style="28"/>
    <col min="271" max="271" width="5.42578125" style="28" customWidth="1"/>
    <col min="272" max="512" width="9.140625" style="28"/>
    <col min="513" max="513" width="4.140625" style="28" customWidth="1"/>
    <col min="514" max="514" width="47.7109375" style="28" customWidth="1"/>
    <col min="515" max="515" width="12.5703125" style="28" customWidth="1"/>
    <col min="516" max="516" width="5.28515625" style="28" customWidth="1"/>
    <col min="517" max="517" width="5.5703125" style="28" customWidth="1"/>
    <col min="518" max="518" width="8.28515625" style="28" customWidth="1"/>
    <col min="519" max="519" width="10.7109375" style="28" customWidth="1"/>
    <col min="520" max="520" width="5.42578125" style="28" customWidth="1"/>
    <col min="521" max="521" width="8" style="28" customWidth="1"/>
    <col min="522" max="522" width="11.28515625" style="28" customWidth="1"/>
    <col min="523" max="523" width="19.85546875" style="28" customWidth="1"/>
    <col min="524" max="524" width="17.85546875" style="28" customWidth="1"/>
    <col min="525" max="525" width="7.5703125" style="28" customWidth="1"/>
    <col min="526" max="526" width="9.140625" style="28"/>
    <col min="527" max="527" width="5.42578125" style="28" customWidth="1"/>
    <col min="528" max="768" width="9.140625" style="28"/>
    <col min="769" max="769" width="4.140625" style="28" customWidth="1"/>
    <col min="770" max="770" width="47.7109375" style="28" customWidth="1"/>
    <col min="771" max="771" width="12.5703125" style="28" customWidth="1"/>
    <col min="772" max="772" width="5.28515625" style="28" customWidth="1"/>
    <col min="773" max="773" width="5.5703125" style="28" customWidth="1"/>
    <col min="774" max="774" width="8.28515625" style="28" customWidth="1"/>
    <col min="775" max="775" width="10.7109375" style="28" customWidth="1"/>
    <col min="776" max="776" width="5.42578125" style="28" customWidth="1"/>
    <col min="777" max="777" width="8" style="28" customWidth="1"/>
    <col min="778" max="778" width="11.28515625" style="28" customWidth="1"/>
    <col min="779" max="779" width="19.85546875" style="28" customWidth="1"/>
    <col min="780" max="780" width="17.85546875" style="28" customWidth="1"/>
    <col min="781" max="781" width="7.5703125" style="28" customWidth="1"/>
    <col min="782" max="782" width="9.140625" style="28"/>
    <col min="783" max="783" width="5.42578125" style="28" customWidth="1"/>
    <col min="784" max="1024" width="9.140625" style="28"/>
    <col min="1025" max="1025" width="4.140625" style="28" customWidth="1"/>
    <col min="1026" max="1026" width="47.7109375" style="28" customWidth="1"/>
    <col min="1027" max="1027" width="12.5703125" style="28" customWidth="1"/>
    <col min="1028" max="1028" width="5.28515625" style="28" customWidth="1"/>
    <col min="1029" max="1029" width="5.5703125" style="28" customWidth="1"/>
    <col min="1030" max="1030" width="8.28515625" style="28" customWidth="1"/>
    <col min="1031" max="1031" width="10.7109375" style="28" customWidth="1"/>
    <col min="1032" max="1032" width="5.42578125" style="28" customWidth="1"/>
    <col min="1033" max="1033" width="8" style="28" customWidth="1"/>
    <col min="1034" max="1034" width="11.28515625" style="28" customWidth="1"/>
    <col min="1035" max="1035" width="19.85546875" style="28" customWidth="1"/>
    <col min="1036" max="1036" width="17.85546875" style="28" customWidth="1"/>
    <col min="1037" max="1037" width="7.5703125" style="28" customWidth="1"/>
    <col min="1038" max="1038" width="9.140625" style="28"/>
    <col min="1039" max="1039" width="5.42578125" style="28" customWidth="1"/>
    <col min="1040" max="1280" width="9.140625" style="28"/>
    <col min="1281" max="1281" width="4.140625" style="28" customWidth="1"/>
    <col min="1282" max="1282" width="47.7109375" style="28" customWidth="1"/>
    <col min="1283" max="1283" width="12.5703125" style="28" customWidth="1"/>
    <col min="1284" max="1284" width="5.28515625" style="28" customWidth="1"/>
    <col min="1285" max="1285" width="5.5703125" style="28" customWidth="1"/>
    <col min="1286" max="1286" width="8.28515625" style="28" customWidth="1"/>
    <col min="1287" max="1287" width="10.7109375" style="28" customWidth="1"/>
    <col min="1288" max="1288" width="5.42578125" style="28" customWidth="1"/>
    <col min="1289" max="1289" width="8" style="28" customWidth="1"/>
    <col min="1290" max="1290" width="11.28515625" style="28" customWidth="1"/>
    <col min="1291" max="1291" width="19.85546875" style="28" customWidth="1"/>
    <col min="1292" max="1292" width="17.85546875" style="28" customWidth="1"/>
    <col min="1293" max="1293" width="7.5703125" style="28" customWidth="1"/>
    <col min="1294" max="1294" width="9.140625" style="28"/>
    <col min="1295" max="1295" width="5.42578125" style="28" customWidth="1"/>
    <col min="1296" max="1536" width="9.140625" style="28"/>
    <col min="1537" max="1537" width="4.140625" style="28" customWidth="1"/>
    <col min="1538" max="1538" width="47.7109375" style="28" customWidth="1"/>
    <col min="1539" max="1539" width="12.5703125" style="28" customWidth="1"/>
    <col min="1540" max="1540" width="5.28515625" style="28" customWidth="1"/>
    <col min="1541" max="1541" width="5.5703125" style="28" customWidth="1"/>
    <col min="1542" max="1542" width="8.28515625" style="28" customWidth="1"/>
    <col min="1543" max="1543" width="10.7109375" style="28" customWidth="1"/>
    <col min="1544" max="1544" width="5.42578125" style="28" customWidth="1"/>
    <col min="1545" max="1545" width="8" style="28" customWidth="1"/>
    <col min="1546" max="1546" width="11.28515625" style="28" customWidth="1"/>
    <col min="1547" max="1547" width="19.85546875" style="28" customWidth="1"/>
    <col min="1548" max="1548" width="17.85546875" style="28" customWidth="1"/>
    <col min="1549" max="1549" width="7.5703125" style="28" customWidth="1"/>
    <col min="1550" max="1550" width="9.140625" style="28"/>
    <col min="1551" max="1551" width="5.42578125" style="28" customWidth="1"/>
    <col min="1552" max="1792" width="9.140625" style="28"/>
    <col min="1793" max="1793" width="4.140625" style="28" customWidth="1"/>
    <col min="1794" max="1794" width="47.7109375" style="28" customWidth="1"/>
    <col min="1795" max="1795" width="12.5703125" style="28" customWidth="1"/>
    <col min="1796" max="1796" width="5.28515625" style="28" customWidth="1"/>
    <col min="1797" max="1797" width="5.5703125" style="28" customWidth="1"/>
    <col min="1798" max="1798" width="8.28515625" style="28" customWidth="1"/>
    <col min="1799" max="1799" width="10.7109375" style="28" customWidth="1"/>
    <col min="1800" max="1800" width="5.42578125" style="28" customWidth="1"/>
    <col min="1801" max="1801" width="8" style="28" customWidth="1"/>
    <col min="1802" max="1802" width="11.28515625" style="28" customWidth="1"/>
    <col min="1803" max="1803" width="19.85546875" style="28" customWidth="1"/>
    <col min="1804" max="1804" width="17.85546875" style="28" customWidth="1"/>
    <col min="1805" max="1805" width="7.5703125" style="28" customWidth="1"/>
    <col min="1806" max="1806" width="9.140625" style="28"/>
    <col min="1807" max="1807" width="5.42578125" style="28" customWidth="1"/>
    <col min="1808" max="2048" width="9.140625" style="28"/>
    <col min="2049" max="2049" width="4.140625" style="28" customWidth="1"/>
    <col min="2050" max="2050" width="47.7109375" style="28" customWidth="1"/>
    <col min="2051" max="2051" width="12.5703125" style="28" customWidth="1"/>
    <col min="2052" max="2052" width="5.28515625" style="28" customWidth="1"/>
    <col min="2053" max="2053" width="5.5703125" style="28" customWidth="1"/>
    <col min="2054" max="2054" width="8.28515625" style="28" customWidth="1"/>
    <col min="2055" max="2055" width="10.7109375" style="28" customWidth="1"/>
    <col min="2056" max="2056" width="5.42578125" style="28" customWidth="1"/>
    <col min="2057" max="2057" width="8" style="28" customWidth="1"/>
    <col min="2058" max="2058" width="11.28515625" style="28" customWidth="1"/>
    <col min="2059" max="2059" width="19.85546875" style="28" customWidth="1"/>
    <col min="2060" max="2060" width="17.85546875" style="28" customWidth="1"/>
    <col min="2061" max="2061" width="7.5703125" style="28" customWidth="1"/>
    <col min="2062" max="2062" width="9.140625" style="28"/>
    <col min="2063" max="2063" width="5.42578125" style="28" customWidth="1"/>
    <col min="2064" max="2304" width="9.140625" style="28"/>
    <col min="2305" max="2305" width="4.140625" style="28" customWidth="1"/>
    <col min="2306" max="2306" width="47.7109375" style="28" customWidth="1"/>
    <col min="2307" max="2307" width="12.5703125" style="28" customWidth="1"/>
    <col min="2308" max="2308" width="5.28515625" style="28" customWidth="1"/>
    <col min="2309" max="2309" width="5.5703125" style="28" customWidth="1"/>
    <col min="2310" max="2310" width="8.28515625" style="28" customWidth="1"/>
    <col min="2311" max="2311" width="10.7109375" style="28" customWidth="1"/>
    <col min="2312" max="2312" width="5.42578125" style="28" customWidth="1"/>
    <col min="2313" max="2313" width="8" style="28" customWidth="1"/>
    <col min="2314" max="2314" width="11.28515625" style="28" customWidth="1"/>
    <col min="2315" max="2315" width="19.85546875" style="28" customWidth="1"/>
    <col min="2316" max="2316" width="17.85546875" style="28" customWidth="1"/>
    <col min="2317" max="2317" width="7.5703125" style="28" customWidth="1"/>
    <col min="2318" max="2318" width="9.140625" style="28"/>
    <col min="2319" max="2319" width="5.42578125" style="28" customWidth="1"/>
    <col min="2320" max="2560" width="9.140625" style="28"/>
    <col min="2561" max="2561" width="4.140625" style="28" customWidth="1"/>
    <col min="2562" max="2562" width="47.7109375" style="28" customWidth="1"/>
    <col min="2563" max="2563" width="12.5703125" style="28" customWidth="1"/>
    <col min="2564" max="2564" width="5.28515625" style="28" customWidth="1"/>
    <col min="2565" max="2565" width="5.5703125" style="28" customWidth="1"/>
    <col min="2566" max="2566" width="8.28515625" style="28" customWidth="1"/>
    <col min="2567" max="2567" width="10.7109375" style="28" customWidth="1"/>
    <col min="2568" max="2568" width="5.42578125" style="28" customWidth="1"/>
    <col min="2569" max="2569" width="8" style="28" customWidth="1"/>
    <col min="2570" max="2570" width="11.28515625" style="28" customWidth="1"/>
    <col min="2571" max="2571" width="19.85546875" style="28" customWidth="1"/>
    <col min="2572" max="2572" width="17.85546875" style="28" customWidth="1"/>
    <col min="2573" max="2573" width="7.5703125" style="28" customWidth="1"/>
    <col min="2574" max="2574" width="9.140625" style="28"/>
    <col min="2575" max="2575" width="5.42578125" style="28" customWidth="1"/>
    <col min="2576" max="2816" width="9.140625" style="28"/>
    <col min="2817" max="2817" width="4.140625" style="28" customWidth="1"/>
    <col min="2818" max="2818" width="47.7109375" style="28" customWidth="1"/>
    <col min="2819" max="2819" width="12.5703125" style="28" customWidth="1"/>
    <col min="2820" max="2820" width="5.28515625" style="28" customWidth="1"/>
    <col min="2821" max="2821" width="5.5703125" style="28" customWidth="1"/>
    <col min="2822" max="2822" width="8.28515625" style="28" customWidth="1"/>
    <col min="2823" max="2823" width="10.7109375" style="28" customWidth="1"/>
    <col min="2824" max="2824" width="5.42578125" style="28" customWidth="1"/>
    <col min="2825" max="2825" width="8" style="28" customWidth="1"/>
    <col min="2826" max="2826" width="11.28515625" style="28" customWidth="1"/>
    <col min="2827" max="2827" width="19.85546875" style="28" customWidth="1"/>
    <col min="2828" max="2828" width="17.85546875" style="28" customWidth="1"/>
    <col min="2829" max="2829" width="7.5703125" style="28" customWidth="1"/>
    <col min="2830" max="2830" width="9.140625" style="28"/>
    <col min="2831" max="2831" width="5.42578125" style="28" customWidth="1"/>
    <col min="2832" max="3072" width="9.140625" style="28"/>
    <col min="3073" max="3073" width="4.140625" style="28" customWidth="1"/>
    <col min="3074" max="3074" width="47.7109375" style="28" customWidth="1"/>
    <col min="3075" max="3075" width="12.5703125" style="28" customWidth="1"/>
    <col min="3076" max="3076" width="5.28515625" style="28" customWidth="1"/>
    <col min="3077" max="3077" width="5.5703125" style="28" customWidth="1"/>
    <col min="3078" max="3078" width="8.28515625" style="28" customWidth="1"/>
    <col min="3079" max="3079" width="10.7109375" style="28" customWidth="1"/>
    <col min="3080" max="3080" width="5.42578125" style="28" customWidth="1"/>
    <col min="3081" max="3081" width="8" style="28" customWidth="1"/>
    <col min="3082" max="3082" width="11.28515625" style="28" customWidth="1"/>
    <col min="3083" max="3083" width="19.85546875" style="28" customWidth="1"/>
    <col min="3084" max="3084" width="17.85546875" style="28" customWidth="1"/>
    <col min="3085" max="3085" width="7.5703125" style="28" customWidth="1"/>
    <col min="3086" max="3086" width="9.140625" style="28"/>
    <col min="3087" max="3087" width="5.42578125" style="28" customWidth="1"/>
    <col min="3088" max="3328" width="9.140625" style="28"/>
    <col min="3329" max="3329" width="4.140625" style="28" customWidth="1"/>
    <col min="3330" max="3330" width="47.7109375" style="28" customWidth="1"/>
    <col min="3331" max="3331" width="12.5703125" style="28" customWidth="1"/>
    <col min="3332" max="3332" width="5.28515625" style="28" customWidth="1"/>
    <col min="3333" max="3333" width="5.5703125" style="28" customWidth="1"/>
    <col min="3334" max="3334" width="8.28515625" style="28" customWidth="1"/>
    <col min="3335" max="3335" width="10.7109375" style="28" customWidth="1"/>
    <col min="3336" max="3336" width="5.42578125" style="28" customWidth="1"/>
    <col min="3337" max="3337" width="8" style="28" customWidth="1"/>
    <col min="3338" max="3338" width="11.28515625" style="28" customWidth="1"/>
    <col min="3339" max="3339" width="19.85546875" style="28" customWidth="1"/>
    <col min="3340" max="3340" width="17.85546875" style="28" customWidth="1"/>
    <col min="3341" max="3341" width="7.5703125" style="28" customWidth="1"/>
    <col min="3342" max="3342" width="9.140625" style="28"/>
    <col min="3343" max="3343" width="5.42578125" style="28" customWidth="1"/>
    <col min="3344" max="3584" width="9.140625" style="28"/>
    <col min="3585" max="3585" width="4.140625" style="28" customWidth="1"/>
    <col min="3586" max="3586" width="47.7109375" style="28" customWidth="1"/>
    <col min="3587" max="3587" width="12.5703125" style="28" customWidth="1"/>
    <col min="3588" max="3588" width="5.28515625" style="28" customWidth="1"/>
    <col min="3589" max="3589" width="5.5703125" style="28" customWidth="1"/>
    <col min="3590" max="3590" width="8.28515625" style="28" customWidth="1"/>
    <col min="3591" max="3591" width="10.7109375" style="28" customWidth="1"/>
    <col min="3592" max="3592" width="5.42578125" style="28" customWidth="1"/>
    <col min="3593" max="3593" width="8" style="28" customWidth="1"/>
    <col min="3594" max="3594" width="11.28515625" style="28" customWidth="1"/>
    <col min="3595" max="3595" width="19.85546875" style="28" customWidth="1"/>
    <col min="3596" max="3596" width="17.85546875" style="28" customWidth="1"/>
    <col min="3597" max="3597" width="7.5703125" style="28" customWidth="1"/>
    <col min="3598" max="3598" width="9.140625" style="28"/>
    <col min="3599" max="3599" width="5.42578125" style="28" customWidth="1"/>
    <col min="3600" max="3840" width="9.140625" style="28"/>
    <col min="3841" max="3841" width="4.140625" style="28" customWidth="1"/>
    <col min="3842" max="3842" width="47.7109375" style="28" customWidth="1"/>
    <col min="3843" max="3843" width="12.5703125" style="28" customWidth="1"/>
    <col min="3844" max="3844" width="5.28515625" style="28" customWidth="1"/>
    <col min="3845" max="3845" width="5.5703125" style="28" customWidth="1"/>
    <col min="3846" max="3846" width="8.28515625" style="28" customWidth="1"/>
    <col min="3847" max="3847" width="10.7109375" style="28" customWidth="1"/>
    <col min="3848" max="3848" width="5.42578125" style="28" customWidth="1"/>
    <col min="3849" max="3849" width="8" style="28" customWidth="1"/>
    <col min="3850" max="3850" width="11.28515625" style="28" customWidth="1"/>
    <col min="3851" max="3851" width="19.85546875" style="28" customWidth="1"/>
    <col min="3852" max="3852" width="17.85546875" style="28" customWidth="1"/>
    <col min="3853" max="3853" width="7.5703125" style="28" customWidth="1"/>
    <col min="3854" max="3854" width="9.140625" style="28"/>
    <col min="3855" max="3855" width="5.42578125" style="28" customWidth="1"/>
    <col min="3856" max="4096" width="9.140625" style="28"/>
    <col min="4097" max="4097" width="4.140625" style="28" customWidth="1"/>
    <col min="4098" max="4098" width="47.7109375" style="28" customWidth="1"/>
    <col min="4099" max="4099" width="12.5703125" style="28" customWidth="1"/>
    <col min="4100" max="4100" width="5.28515625" style="28" customWidth="1"/>
    <col min="4101" max="4101" width="5.5703125" style="28" customWidth="1"/>
    <col min="4102" max="4102" width="8.28515625" style="28" customWidth="1"/>
    <col min="4103" max="4103" width="10.7109375" style="28" customWidth="1"/>
    <col min="4104" max="4104" width="5.42578125" style="28" customWidth="1"/>
    <col min="4105" max="4105" width="8" style="28" customWidth="1"/>
    <col min="4106" max="4106" width="11.28515625" style="28" customWidth="1"/>
    <col min="4107" max="4107" width="19.85546875" style="28" customWidth="1"/>
    <col min="4108" max="4108" width="17.85546875" style="28" customWidth="1"/>
    <col min="4109" max="4109" width="7.5703125" style="28" customWidth="1"/>
    <col min="4110" max="4110" width="9.140625" style="28"/>
    <col min="4111" max="4111" width="5.42578125" style="28" customWidth="1"/>
    <col min="4112" max="4352" width="9.140625" style="28"/>
    <col min="4353" max="4353" width="4.140625" style="28" customWidth="1"/>
    <col min="4354" max="4354" width="47.7109375" style="28" customWidth="1"/>
    <col min="4355" max="4355" width="12.5703125" style="28" customWidth="1"/>
    <col min="4356" max="4356" width="5.28515625" style="28" customWidth="1"/>
    <col min="4357" max="4357" width="5.5703125" style="28" customWidth="1"/>
    <col min="4358" max="4358" width="8.28515625" style="28" customWidth="1"/>
    <col min="4359" max="4359" width="10.7109375" style="28" customWidth="1"/>
    <col min="4360" max="4360" width="5.42578125" style="28" customWidth="1"/>
    <col min="4361" max="4361" width="8" style="28" customWidth="1"/>
    <col min="4362" max="4362" width="11.28515625" style="28" customWidth="1"/>
    <col min="4363" max="4363" width="19.85546875" style="28" customWidth="1"/>
    <col min="4364" max="4364" width="17.85546875" style="28" customWidth="1"/>
    <col min="4365" max="4365" width="7.5703125" style="28" customWidth="1"/>
    <col min="4366" max="4366" width="9.140625" style="28"/>
    <col min="4367" max="4367" width="5.42578125" style="28" customWidth="1"/>
    <col min="4368" max="4608" width="9.140625" style="28"/>
    <col min="4609" max="4609" width="4.140625" style="28" customWidth="1"/>
    <col min="4610" max="4610" width="47.7109375" style="28" customWidth="1"/>
    <col min="4611" max="4611" width="12.5703125" style="28" customWidth="1"/>
    <col min="4612" max="4612" width="5.28515625" style="28" customWidth="1"/>
    <col min="4613" max="4613" width="5.5703125" style="28" customWidth="1"/>
    <col min="4614" max="4614" width="8.28515625" style="28" customWidth="1"/>
    <col min="4615" max="4615" width="10.7109375" style="28" customWidth="1"/>
    <col min="4616" max="4616" width="5.42578125" style="28" customWidth="1"/>
    <col min="4617" max="4617" width="8" style="28" customWidth="1"/>
    <col min="4618" max="4618" width="11.28515625" style="28" customWidth="1"/>
    <col min="4619" max="4619" width="19.85546875" style="28" customWidth="1"/>
    <col min="4620" max="4620" width="17.85546875" style="28" customWidth="1"/>
    <col min="4621" max="4621" width="7.5703125" style="28" customWidth="1"/>
    <col min="4622" max="4622" width="9.140625" style="28"/>
    <col min="4623" max="4623" width="5.42578125" style="28" customWidth="1"/>
    <col min="4624" max="4864" width="9.140625" style="28"/>
    <col min="4865" max="4865" width="4.140625" style="28" customWidth="1"/>
    <col min="4866" max="4866" width="47.7109375" style="28" customWidth="1"/>
    <col min="4867" max="4867" width="12.5703125" style="28" customWidth="1"/>
    <col min="4868" max="4868" width="5.28515625" style="28" customWidth="1"/>
    <col min="4869" max="4869" width="5.5703125" style="28" customWidth="1"/>
    <col min="4870" max="4870" width="8.28515625" style="28" customWidth="1"/>
    <col min="4871" max="4871" width="10.7109375" style="28" customWidth="1"/>
    <col min="4872" max="4872" width="5.42578125" style="28" customWidth="1"/>
    <col min="4873" max="4873" width="8" style="28" customWidth="1"/>
    <col min="4874" max="4874" width="11.28515625" style="28" customWidth="1"/>
    <col min="4875" max="4875" width="19.85546875" style="28" customWidth="1"/>
    <col min="4876" max="4876" width="17.85546875" style="28" customWidth="1"/>
    <col min="4877" max="4877" width="7.5703125" style="28" customWidth="1"/>
    <col min="4878" max="4878" width="9.140625" style="28"/>
    <col min="4879" max="4879" width="5.42578125" style="28" customWidth="1"/>
    <col min="4880" max="5120" width="9.140625" style="28"/>
    <col min="5121" max="5121" width="4.140625" style="28" customWidth="1"/>
    <col min="5122" max="5122" width="47.7109375" style="28" customWidth="1"/>
    <col min="5123" max="5123" width="12.5703125" style="28" customWidth="1"/>
    <col min="5124" max="5124" width="5.28515625" style="28" customWidth="1"/>
    <col min="5125" max="5125" width="5.5703125" style="28" customWidth="1"/>
    <col min="5126" max="5126" width="8.28515625" style="28" customWidth="1"/>
    <col min="5127" max="5127" width="10.7109375" style="28" customWidth="1"/>
    <col min="5128" max="5128" width="5.42578125" style="28" customWidth="1"/>
    <col min="5129" max="5129" width="8" style="28" customWidth="1"/>
    <col min="5130" max="5130" width="11.28515625" style="28" customWidth="1"/>
    <col min="5131" max="5131" width="19.85546875" style="28" customWidth="1"/>
    <col min="5132" max="5132" width="17.85546875" style="28" customWidth="1"/>
    <col min="5133" max="5133" width="7.5703125" style="28" customWidth="1"/>
    <col min="5134" max="5134" width="9.140625" style="28"/>
    <col min="5135" max="5135" width="5.42578125" style="28" customWidth="1"/>
    <col min="5136" max="5376" width="9.140625" style="28"/>
    <col min="5377" max="5377" width="4.140625" style="28" customWidth="1"/>
    <col min="5378" max="5378" width="47.7109375" style="28" customWidth="1"/>
    <col min="5379" max="5379" width="12.5703125" style="28" customWidth="1"/>
    <col min="5380" max="5380" width="5.28515625" style="28" customWidth="1"/>
    <col min="5381" max="5381" width="5.5703125" style="28" customWidth="1"/>
    <col min="5382" max="5382" width="8.28515625" style="28" customWidth="1"/>
    <col min="5383" max="5383" width="10.7109375" style="28" customWidth="1"/>
    <col min="5384" max="5384" width="5.42578125" style="28" customWidth="1"/>
    <col min="5385" max="5385" width="8" style="28" customWidth="1"/>
    <col min="5386" max="5386" width="11.28515625" style="28" customWidth="1"/>
    <col min="5387" max="5387" width="19.85546875" style="28" customWidth="1"/>
    <col min="5388" max="5388" width="17.85546875" style="28" customWidth="1"/>
    <col min="5389" max="5389" width="7.5703125" style="28" customWidth="1"/>
    <col min="5390" max="5390" width="9.140625" style="28"/>
    <col min="5391" max="5391" width="5.42578125" style="28" customWidth="1"/>
    <col min="5392" max="5632" width="9.140625" style="28"/>
    <col min="5633" max="5633" width="4.140625" style="28" customWidth="1"/>
    <col min="5634" max="5634" width="47.7109375" style="28" customWidth="1"/>
    <col min="5635" max="5635" width="12.5703125" style="28" customWidth="1"/>
    <col min="5636" max="5636" width="5.28515625" style="28" customWidth="1"/>
    <col min="5637" max="5637" width="5.5703125" style="28" customWidth="1"/>
    <col min="5638" max="5638" width="8.28515625" style="28" customWidth="1"/>
    <col min="5639" max="5639" width="10.7109375" style="28" customWidth="1"/>
    <col min="5640" max="5640" width="5.42578125" style="28" customWidth="1"/>
    <col min="5641" max="5641" width="8" style="28" customWidth="1"/>
    <col min="5642" max="5642" width="11.28515625" style="28" customWidth="1"/>
    <col min="5643" max="5643" width="19.85546875" style="28" customWidth="1"/>
    <col min="5644" max="5644" width="17.85546875" style="28" customWidth="1"/>
    <col min="5645" max="5645" width="7.5703125" style="28" customWidth="1"/>
    <col min="5646" max="5646" width="9.140625" style="28"/>
    <col min="5647" max="5647" width="5.42578125" style="28" customWidth="1"/>
    <col min="5648" max="5888" width="9.140625" style="28"/>
    <col min="5889" max="5889" width="4.140625" style="28" customWidth="1"/>
    <col min="5890" max="5890" width="47.7109375" style="28" customWidth="1"/>
    <col min="5891" max="5891" width="12.5703125" style="28" customWidth="1"/>
    <col min="5892" max="5892" width="5.28515625" style="28" customWidth="1"/>
    <col min="5893" max="5893" width="5.5703125" style="28" customWidth="1"/>
    <col min="5894" max="5894" width="8.28515625" style="28" customWidth="1"/>
    <col min="5895" max="5895" width="10.7109375" style="28" customWidth="1"/>
    <col min="5896" max="5896" width="5.42578125" style="28" customWidth="1"/>
    <col min="5897" max="5897" width="8" style="28" customWidth="1"/>
    <col min="5898" max="5898" width="11.28515625" style="28" customWidth="1"/>
    <col min="5899" max="5899" width="19.85546875" style="28" customWidth="1"/>
    <col min="5900" max="5900" width="17.85546875" style="28" customWidth="1"/>
    <col min="5901" max="5901" width="7.5703125" style="28" customWidth="1"/>
    <col min="5902" max="5902" width="9.140625" style="28"/>
    <col min="5903" max="5903" width="5.42578125" style="28" customWidth="1"/>
    <col min="5904" max="6144" width="9.140625" style="28"/>
    <col min="6145" max="6145" width="4.140625" style="28" customWidth="1"/>
    <col min="6146" max="6146" width="47.7109375" style="28" customWidth="1"/>
    <col min="6147" max="6147" width="12.5703125" style="28" customWidth="1"/>
    <col min="6148" max="6148" width="5.28515625" style="28" customWidth="1"/>
    <col min="6149" max="6149" width="5.5703125" style="28" customWidth="1"/>
    <col min="6150" max="6150" width="8.28515625" style="28" customWidth="1"/>
    <col min="6151" max="6151" width="10.7109375" style="28" customWidth="1"/>
    <col min="6152" max="6152" width="5.42578125" style="28" customWidth="1"/>
    <col min="6153" max="6153" width="8" style="28" customWidth="1"/>
    <col min="6154" max="6154" width="11.28515625" style="28" customWidth="1"/>
    <col min="6155" max="6155" width="19.85546875" style="28" customWidth="1"/>
    <col min="6156" max="6156" width="17.85546875" style="28" customWidth="1"/>
    <col min="6157" max="6157" width="7.5703125" style="28" customWidth="1"/>
    <col min="6158" max="6158" width="9.140625" style="28"/>
    <col min="6159" max="6159" width="5.42578125" style="28" customWidth="1"/>
    <col min="6160" max="6400" width="9.140625" style="28"/>
    <col min="6401" max="6401" width="4.140625" style="28" customWidth="1"/>
    <col min="6402" max="6402" width="47.7109375" style="28" customWidth="1"/>
    <col min="6403" max="6403" width="12.5703125" style="28" customWidth="1"/>
    <col min="6404" max="6404" width="5.28515625" style="28" customWidth="1"/>
    <col min="6405" max="6405" width="5.5703125" style="28" customWidth="1"/>
    <col min="6406" max="6406" width="8.28515625" style="28" customWidth="1"/>
    <col min="6407" max="6407" width="10.7109375" style="28" customWidth="1"/>
    <col min="6408" max="6408" width="5.42578125" style="28" customWidth="1"/>
    <col min="6409" max="6409" width="8" style="28" customWidth="1"/>
    <col min="6410" max="6410" width="11.28515625" style="28" customWidth="1"/>
    <col min="6411" max="6411" width="19.85546875" style="28" customWidth="1"/>
    <col min="6412" max="6412" width="17.85546875" style="28" customWidth="1"/>
    <col min="6413" max="6413" width="7.5703125" style="28" customWidth="1"/>
    <col min="6414" max="6414" width="9.140625" style="28"/>
    <col min="6415" max="6415" width="5.42578125" style="28" customWidth="1"/>
    <col min="6416" max="6656" width="9.140625" style="28"/>
    <col min="6657" max="6657" width="4.140625" style="28" customWidth="1"/>
    <col min="6658" max="6658" width="47.7109375" style="28" customWidth="1"/>
    <col min="6659" max="6659" width="12.5703125" style="28" customWidth="1"/>
    <col min="6660" max="6660" width="5.28515625" style="28" customWidth="1"/>
    <col min="6661" max="6661" width="5.5703125" style="28" customWidth="1"/>
    <col min="6662" max="6662" width="8.28515625" style="28" customWidth="1"/>
    <col min="6663" max="6663" width="10.7109375" style="28" customWidth="1"/>
    <col min="6664" max="6664" width="5.42578125" style="28" customWidth="1"/>
    <col min="6665" max="6665" width="8" style="28" customWidth="1"/>
    <col min="6666" max="6666" width="11.28515625" style="28" customWidth="1"/>
    <col min="6667" max="6667" width="19.85546875" style="28" customWidth="1"/>
    <col min="6668" max="6668" width="17.85546875" style="28" customWidth="1"/>
    <col min="6669" max="6669" width="7.5703125" style="28" customWidth="1"/>
    <col min="6670" max="6670" width="9.140625" style="28"/>
    <col min="6671" max="6671" width="5.42578125" style="28" customWidth="1"/>
    <col min="6672" max="6912" width="9.140625" style="28"/>
    <col min="6913" max="6913" width="4.140625" style="28" customWidth="1"/>
    <col min="6914" max="6914" width="47.7109375" style="28" customWidth="1"/>
    <col min="6915" max="6915" width="12.5703125" style="28" customWidth="1"/>
    <col min="6916" max="6916" width="5.28515625" style="28" customWidth="1"/>
    <col min="6917" max="6917" width="5.5703125" style="28" customWidth="1"/>
    <col min="6918" max="6918" width="8.28515625" style="28" customWidth="1"/>
    <col min="6919" max="6919" width="10.7109375" style="28" customWidth="1"/>
    <col min="6920" max="6920" width="5.42578125" style="28" customWidth="1"/>
    <col min="6921" max="6921" width="8" style="28" customWidth="1"/>
    <col min="6922" max="6922" width="11.28515625" style="28" customWidth="1"/>
    <col min="6923" max="6923" width="19.85546875" style="28" customWidth="1"/>
    <col min="6924" max="6924" width="17.85546875" style="28" customWidth="1"/>
    <col min="6925" max="6925" width="7.5703125" style="28" customWidth="1"/>
    <col min="6926" max="6926" width="9.140625" style="28"/>
    <col min="6927" max="6927" width="5.42578125" style="28" customWidth="1"/>
    <col min="6928" max="7168" width="9.140625" style="28"/>
    <col min="7169" max="7169" width="4.140625" style="28" customWidth="1"/>
    <col min="7170" max="7170" width="47.7109375" style="28" customWidth="1"/>
    <col min="7171" max="7171" width="12.5703125" style="28" customWidth="1"/>
    <col min="7172" max="7172" width="5.28515625" style="28" customWidth="1"/>
    <col min="7173" max="7173" width="5.5703125" style="28" customWidth="1"/>
    <col min="7174" max="7174" width="8.28515625" style="28" customWidth="1"/>
    <col min="7175" max="7175" width="10.7109375" style="28" customWidth="1"/>
    <col min="7176" max="7176" width="5.42578125" style="28" customWidth="1"/>
    <col min="7177" max="7177" width="8" style="28" customWidth="1"/>
    <col min="7178" max="7178" width="11.28515625" style="28" customWidth="1"/>
    <col min="7179" max="7179" width="19.85546875" style="28" customWidth="1"/>
    <col min="7180" max="7180" width="17.85546875" style="28" customWidth="1"/>
    <col min="7181" max="7181" width="7.5703125" style="28" customWidth="1"/>
    <col min="7182" max="7182" width="9.140625" style="28"/>
    <col min="7183" max="7183" width="5.42578125" style="28" customWidth="1"/>
    <col min="7184" max="7424" width="9.140625" style="28"/>
    <col min="7425" max="7425" width="4.140625" style="28" customWidth="1"/>
    <col min="7426" max="7426" width="47.7109375" style="28" customWidth="1"/>
    <col min="7427" max="7427" width="12.5703125" style="28" customWidth="1"/>
    <col min="7428" max="7428" width="5.28515625" style="28" customWidth="1"/>
    <col min="7429" max="7429" width="5.5703125" style="28" customWidth="1"/>
    <col min="7430" max="7430" width="8.28515625" style="28" customWidth="1"/>
    <col min="7431" max="7431" width="10.7109375" style="28" customWidth="1"/>
    <col min="7432" max="7432" width="5.42578125" style="28" customWidth="1"/>
    <col min="7433" max="7433" width="8" style="28" customWidth="1"/>
    <col min="7434" max="7434" width="11.28515625" style="28" customWidth="1"/>
    <col min="7435" max="7435" width="19.85546875" style="28" customWidth="1"/>
    <col min="7436" max="7436" width="17.85546875" style="28" customWidth="1"/>
    <col min="7437" max="7437" width="7.5703125" style="28" customWidth="1"/>
    <col min="7438" max="7438" width="9.140625" style="28"/>
    <col min="7439" max="7439" width="5.42578125" style="28" customWidth="1"/>
    <col min="7440" max="7680" width="9.140625" style="28"/>
    <col min="7681" max="7681" width="4.140625" style="28" customWidth="1"/>
    <col min="7682" max="7682" width="47.7109375" style="28" customWidth="1"/>
    <col min="7683" max="7683" width="12.5703125" style="28" customWidth="1"/>
    <col min="7684" max="7684" width="5.28515625" style="28" customWidth="1"/>
    <col min="7685" max="7685" width="5.5703125" style="28" customWidth="1"/>
    <col min="7686" max="7686" width="8.28515625" style="28" customWidth="1"/>
    <col min="7687" max="7687" width="10.7109375" style="28" customWidth="1"/>
    <col min="7688" max="7688" width="5.42578125" style="28" customWidth="1"/>
    <col min="7689" max="7689" width="8" style="28" customWidth="1"/>
    <col min="7690" max="7690" width="11.28515625" style="28" customWidth="1"/>
    <col min="7691" max="7691" width="19.85546875" style="28" customWidth="1"/>
    <col min="7692" max="7692" width="17.85546875" style="28" customWidth="1"/>
    <col min="7693" max="7693" width="7.5703125" style="28" customWidth="1"/>
    <col min="7694" max="7694" width="9.140625" style="28"/>
    <col min="7695" max="7695" width="5.42578125" style="28" customWidth="1"/>
    <col min="7696" max="7936" width="9.140625" style="28"/>
    <col min="7937" max="7937" width="4.140625" style="28" customWidth="1"/>
    <col min="7938" max="7938" width="47.7109375" style="28" customWidth="1"/>
    <col min="7939" max="7939" width="12.5703125" style="28" customWidth="1"/>
    <col min="7940" max="7940" width="5.28515625" style="28" customWidth="1"/>
    <col min="7941" max="7941" width="5.5703125" style="28" customWidth="1"/>
    <col min="7942" max="7942" width="8.28515625" style="28" customWidth="1"/>
    <col min="7943" max="7943" width="10.7109375" style="28" customWidth="1"/>
    <col min="7944" max="7944" width="5.42578125" style="28" customWidth="1"/>
    <col min="7945" max="7945" width="8" style="28" customWidth="1"/>
    <col min="7946" max="7946" width="11.28515625" style="28" customWidth="1"/>
    <col min="7947" max="7947" width="19.85546875" style="28" customWidth="1"/>
    <col min="7948" max="7948" width="17.85546875" style="28" customWidth="1"/>
    <col min="7949" max="7949" width="7.5703125" style="28" customWidth="1"/>
    <col min="7950" max="7950" width="9.140625" style="28"/>
    <col min="7951" max="7951" width="5.42578125" style="28" customWidth="1"/>
    <col min="7952" max="8192" width="9.140625" style="28"/>
    <col min="8193" max="8193" width="4.140625" style="28" customWidth="1"/>
    <col min="8194" max="8194" width="47.7109375" style="28" customWidth="1"/>
    <col min="8195" max="8195" width="12.5703125" style="28" customWidth="1"/>
    <col min="8196" max="8196" width="5.28515625" style="28" customWidth="1"/>
    <col min="8197" max="8197" width="5.5703125" style="28" customWidth="1"/>
    <col min="8198" max="8198" width="8.28515625" style="28" customWidth="1"/>
    <col min="8199" max="8199" width="10.7109375" style="28" customWidth="1"/>
    <col min="8200" max="8200" width="5.42578125" style="28" customWidth="1"/>
    <col min="8201" max="8201" width="8" style="28" customWidth="1"/>
    <col min="8202" max="8202" width="11.28515625" style="28" customWidth="1"/>
    <col min="8203" max="8203" width="19.85546875" style="28" customWidth="1"/>
    <col min="8204" max="8204" width="17.85546875" style="28" customWidth="1"/>
    <col min="8205" max="8205" width="7.5703125" style="28" customWidth="1"/>
    <col min="8206" max="8206" width="9.140625" style="28"/>
    <col min="8207" max="8207" width="5.42578125" style="28" customWidth="1"/>
    <col min="8208" max="8448" width="9.140625" style="28"/>
    <col min="8449" max="8449" width="4.140625" style="28" customWidth="1"/>
    <col min="8450" max="8450" width="47.7109375" style="28" customWidth="1"/>
    <col min="8451" max="8451" width="12.5703125" style="28" customWidth="1"/>
    <col min="8452" max="8452" width="5.28515625" style="28" customWidth="1"/>
    <col min="8453" max="8453" width="5.5703125" style="28" customWidth="1"/>
    <col min="8454" max="8454" width="8.28515625" style="28" customWidth="1"/>
    <col min="8455" max="8455" width="10.7109375" style="28" customWidth="1"/>
    <col min="8456" max="8456" width="5.42578125" style="28" customWidth="1"/>
    <col min="8457" max="8457" width="8" style="28" customWidth="1"/>
    <col min="8458" max="8458" width="11.28515625" style="28" customWidth="1"/>
    <col min="8459" max="8459" width="19.85546875" style="28" customWidth="1"/>
    <col min="8460" max="8460" width="17.85546875" style="28" customWidth="1"/>
    <col min="8461" max="8461" width="7.5703125" style="28" customWidth="1"/>
    <col min="8462" max="8462" width="9.140625" style="28"/>
    <col min="8463" max="8463" width="5.42578125" style="28" customWidth="1"/>
    <col min="8464" max="8704" width="9.140625" style="28"/>
    <col min="8705" max="8705" width="4.140625" style="28" customWidth="1"/>
    <col min="8706" max="8706" width="47.7109375" style="28" customWidth="1"/>
    <col min="8707" max="8707" width="12.5703125" style="28" customWidth="1"/>
    <col min="8708" max="8708" width="5.28515625" style="28" customWidth="1"/>
    <col min="8709" max="8709" width="5.5703125" style="28" customWidth="1"/>
    <col min="8710" max="8710" width="8.28515625" style="28" customWidth="1"/>
    <col min="8711" max="8711" width="10.7109375" style="28" customWidth="1"/>
    <col min="8712" max="8712" width="5.42578125" style="28" customWidth="1"/>
    <col min="8713" max="8713" width="8" style="28" customWidth="1"/>
    <col min="8714" max="8714" width="11.28515625" style="28" customWidth="1"/>
    <col min="8715" max="8715" width="19.85546875" style="28" customWidth="1"/>
    <col min="8716" max="8716" width="17.85546875" style="28" customWidth="1"/>
    <col min="8717" max="8717" width="7.5703125" style="28" customWidth="1"/>
    <col min="8718" max="8718" width="9.140625" style="28"/>
    <col min="8719" max="8719" width="5.42578125" style="28" customWidth="1"/>
    <col min="8720" max="8960" width="9.140625" style="28"/>
    <col min="8961" max="8961" width="4.140625" style="28" customWidth="1"/>
    <col min="8962" max="8962" width="47.7109375" style="28" customWidth="1"/>
    <col min="8963" max="8963" width="12.5703125" style="28" customWidth="1"/>
    <col min="8964" max="8964" width="5.28515625" style="28" customWidth="1"/>
    <col min="8965" max="8965" width="5.5703125" style="28" customWidth="1"/>
    <col min="8966" max="8966" width="8.28515625" style="28" customWidth="1"/>
    <col min="8967" max="8967" width="10.7109375" style="28" customWidth="1"/>
    <col min="8968" max="8968" width="5.42578125" style="28" customWidth="1"/>
    <col min="8969" max="8969" width="8" style="28" customWidth="1"/>
    <col min="8970" max="8970" width="11.28515625" style="28" customWidth="1"/>
    <col min="8971" max="8971" width="19.85546875" style="28" customWidth="1"/>
    <col min="8972" max="8972" width="17.85546875" style="28" customWidth="1"/>
    <col min="8973" max="8973" width="7.5703125" style="28" customWidth="1"/>
    <col min="8974" max="8974" width="9.140625" style="28"/>
    <col min="8975" max="8975" width="5.42578125" style="28" customWidth="1"/>
    <col min="8976" max="9216" width="9.140625" style="28"/>
    <col min="9217" max="9217" width="4.140625" style="28" customWidth="1"/>
    <col min="9218" max="9218" width="47.7109375" style="28" customWidth="1"/>
    <col min="9219" max="9219" width="12.5703125" style="28" customWidth="1"/>
    <col min="9220" max="9220" width="5.28515625" style="28" customWidth="1"/>
    <col min="9221" max="9221" width="5.5703125" style="28" customWidth="1"/>
    <col min="9222" max="9222" width="8.28515625" style="28" customWidth="1"/>
    <col min="9223" max="9223" width="10.7109375" style="28" customWidth="1"/>
    <col min="9224" max="9224" width="5.42578125" style="28" customWidth="1"/>
    <col min="9225" max="9225" width="8" style="28" customWidth="1"/>
    <col min="9226" max="9226" width="11.28515625" style="28" customWidth="1"/>
    <col min="9227" max="9227" width="19.85546875" style="28" customWidth="1"/>
    <col min="9228" max="9228" width="17.85546875" style="28" customWidth="1"/>
    <col min="9229" max="9229" width="7.5703125" style="28" customWidth="1"/>
    <col min="9230" max="9230" width="9.140625" style="28"/>
    <col min="9231" max="9231" width="5.42578125" style="28" customWidth="1"/>
    <col min="9232" max="9472" width="9.140625" style="28"/>
    <col min="9473" max="9473" width="4.140625" style="28" customWidth="1"/>
    <col min="9474" max="9474" width="47.7109375" style="28" customWidth="1"/>
    <col min="9475" max="9475" width="12.5703125" style="28" customWidth="1"/>
    <col min="9476" max="9476" width="5.28515625" style="28" customWidth="1"/>
    <col min="9477" max="9477" width="5.5703125" style="28" customWidth="1"/>
    <col min="9478" max="9478" width="8.28515625" style="28" customWidth="1"/>
    <col min="9479" max="9479" width="10.7109375" style="28" customWidth="1"/>
    <col min="9480" max="9480" width="5.42578125" style="28" customWidth="1"/>
    <col min="9481" max="9481" width="8" style="28" customWidth="1"/>
    <col min="9482" max="9482" width="11.28515625" style="28" customWidth="1"/>
    <col min="9483" max="9483" width="19.85546875" style="28" customWidth="1"/>
    <col min="9484" max="9484" width="17.85546875" style="28" customWidth="1"/>
    <col min="9485" max="9485" width="7.5703125" style="28" customWidth="1"/>
    <col min="9486" max="9486" width="9.140625" style="28"/>
    <col min="9487" max="9487" width="5.42578125" style="28" customWidth="1"/>
    <col min="9488" max="9728" width="9.140625" style="28"/>
    <col min="9729" max="9729" width="4.140625" style="28" customWidth="1"/>
    <col min="9730" max="9730" width="47.7109375" style="28" customWidth="1"/>
    <col min="9731" max="9731" width="12.5703125" style="28" customWidth="1"/>
    <col min="9732" max="9732" width="5.28515625" style="28" customWidth="1"/>
    <col min="9733" max="9733" width="5.5703125" style="28" customWidth="1"/>
    <col min="9734" max="9734" width="8.28515625" style="28" customWidth="1"/>
    <col min="9735" max="9735" width="10.7109375" style="28" customWidth="1"/>
    <col min="9736" max="9736" width="5.42578125" style="28" customWidth="1"/>
    <col min="9737" max="9737" width="8" style="28" customWidth="1"/>
    <col min="9738" max="9738" width="11.28515625" style="28" customWidth="1"/>
    <col min="9739" max="9739" width="19.85546875" style="28" customWidth="1"/>
    <col min="9740" max="9740" width="17.85546875" style="28" customWidth="1"/>
    <col min="9741" max="9741" width="7.5703125" style="28" customWidth="1"/>
    <col min="9742" max="9742" width="9.140625" style="28"/>
    <col min="9743" max="9743" width="5.42578125" style="28" customWidth="1"/>
    <col min="9744" max="9984" width="9.140625" style="28"/>
    <col min="9985" max="9985" width="4.140625" style="28" customWidth="1"/>
    <col min="9986" max="9986" width="47.7109375" style="28" customWidth="1"/>
    <col min="9987" max="9987" width="12.5703125" style="28" customWidth="1"/>
    <col min="9988" max="9988" width="5.28515625" style="28" customWidth="1"/>
    <col min="9989" max="9989" width="5.5703125" style="28" customWidth="1"/>
    <col min="9990" max="9990" width="8.28515625" style="28" customWidth="1"/>
    <col min="9991" max="9991" width="10.7109375" style="28" customWidth="1"/>
    <col min="9992" max="9992" width="5.42578125" style="28" customWidth="1"/>
    <col min="9993" max="9993" width="8" style="28" customWidth="1"/>
    <col min="9994" max="9994" width="11.28515625" style="28" customWidth="1"/>
    <col min="9995" max="9995" width="19.85546875" style="28" customWidth="1"/>
    <col min="9996" max="9996" width="17.85546875" style="28" customWidth="1"/>
    <col min="9997" max="9997" width="7.5703125" style="28" customWidth="1"/>
    <col min="9998" max="9998" width="9.140625" style="28"/>
    <col min="9999" max="9999" width="5.42578125" style="28" customWidth="1"/>
    <col min="10000" max="10240" width="9.140625" style="28"/>
    <col min="10241" max="10241" width="4.140625" style="28" customWidth="1"/>
    <col min="10242" max="10242" width="47.7109375" style="28" customWidth="1"/>
    <col min="10243" max="10243" width="12.5703125" style="28" customWidth="1"/>
    <col min="10244" max="10244" width="5.28515625" style="28" customWidth="1"/>
    <col min="10245" max="10245" width="5.5703125" style="28" customWidth="1"/>
    <col min="10246" max="10246" width="8.28515625" style="28" customWidth="1"/>
    <col min="10247" max="10247" width="10.7109375" style="28" customWidth="1"/>
    <col min="10248" max="10248" width="5.42578125" style="28" customWidth="1"/>
    <col min="10249" max="10249" width="8" style="28" customWidth="1"/>
    <col min="10250" max="10250" width="11.28515625" style="28" customWidth="1"/>
    <col min="10251" max="10251" width="19.85546875" style="28" customWidth="1"/>
    <col min="10252" max="10252" width="17.85546875" style="28" customWidth="1"/>
    <col min="10253" max="10253" width="7.5703125" style="28" customWidth="1"/>
    <col min="10254" max="10254" width="9.140625" style="28"/>
    <col min="10255" max="10255" width="5.42578125" style="28" customWidth="1"/>
    <col min="10256" max="10496" width="9.140625" style="28"/>
    <col min="10497" max="10497" width="4.140625" style="28" customWidth="1"/>
    <col min="10498" max="10498" width="47.7109375" style="28" customWidth="1"/>
    <col min="10499" max="10499" width="12.5703125" style="28" customWidth="1"/>
    <col min="10500" max="10500" width="5.28515625" style="28" customWidth="1"/>
    <col min="10501" max="10501" width="5.5703125" style="28" customWidth="1"/>
    <col min="10502" max="10502" width="8.28515625" style="28" customWidth="1"/>
    <col min="10503" max="10503" width="10.7109375" style="28" customWidth="1"/>
    <col min="10504" max="10504" width="5.42578125" style="28" customWidth="1"/>
    <col min="10505" max="10505" width="8" style="28" customWidth="1"/>
    <col min="10506" max="10506" width="11.28515625" style="28" customWidth="1"/>
    <col min="10507" max="10507" width="19.85546875" style="28" customWidth="1"/>
    <col min="10508" max="10508" width="17.85546875" style="28" customWidth="1"/>
    <col min="10509" max="10509" width="7.5703125" style="28" customWidth="1"/>
    <col min="10510" max="10510" width="9.140625" style="28"/>
    <col min="10511" max="10511" width="5.42578125" style="28" customWidth="1"/>
    <col min="10512" max="10752" width="9.140625" style="28"/>
    <col min="10753" max="10753" width="4.140625" style="28" customWidth="1"/>
    <col min="10754" max="10754" width="47.7109375" style="28" customWidth="1"/>
    <col min="10755" max="10755" width="12.5703125" style="28" customWidth="1"/>
    <col min="10756" max="10756" width="5.28515625" style="28" customWidth="1"/>
    <col min="10757" max="10757" width="5.5703125" style="28" customWidth="1"/>
    <col min="10758" max="10758" width="8.28515625" style="28" customWidth="1"/>
    <col min="10759" max="10759" width="10.7109375" style="28" customWidth="1"/>
    <col min="10760" max="10760" width="5.42578125" style="28" customWidth="1"/>
    <col min="10761" max="10761" width="8" style="28" customWidth="1"/>
    <col min="10762" max="10762" width="11.28515625" style="28" customWidth="1"/>
    <col min="10763" max="10763" width="19.85546875" style="28" customWidth="1"/>
    <col min="10764" max="10764" width="17.85546875" style="28" customWidth="1"/>
    <col min="10765" max="10765" width="7.5703125" style="28" customWidth="1"/>
    <col min="10766" max="10766" width="9.140625" style="28"/>
    <col min="10767" max="10767" width="5.42578125" style="28" customWidth="1"/>
    <col min="10768" max="11008" width="9.140625" style="28"/>
    <col min="11009" max="11009" width="4.140625" style="28" customWidth="1"/>
    <col min="11010" max="11010" width="47.7109375" style="28" customWidth="1"/>
    <col min="11011" max="11011" width="12.5703125" style="28" customWidth="1"/>
    <col min="11012" max="11012" width="5.28515625" style="28" customWidth="1"/>
    <col min="11013" max="11013" width="5.5703125" style="28" customWidth="1"/>
    <col min="11014" max="11014" width="8.28515625" style="28" customWidth="1"/>
    <col min="11015" max="11015" width="10.7109375" style="28" customWidth="1"/>
    <col min="11016" max="11016" width="5.42578125" style="28" customWidth="1"/>
    <col min="11017" max="11017" width="8" style="28" customWidth="1"/>
    <col min="11018" max="11018" width="11.28515625" style="28" customWidth="1"/>
    <col min="11019" max="11019" width="19.85546875" style="28" customWidth="1"/>
    <col min="11020" max="11020" width="17.85546875" style="28" customWidth="1"/>
    <col min="11021" max="11021" width="7.5703125" style="28" customWidth="1"/>
    <col min="11022" max="11022" width="9.140625" style="28"/>
    <col min="11023" max="11023" width="5.42578125" style="28" customWidth="1"/>
    <col min="11024" max="11264" width="9.140625" style="28"/>
    <col min="11265" max="11265" width="4.140625" style="28" customWidth="1"/>
    <col min="11266" max="11266" width="47.7109375" style="28" customWidth="1"/>
    <col min="11267" max="11267" width="12.5703125" style="28" customWidth="1"/>
    <col min="11268" max="11268" width="5.28515625" style="28" customWidth="1"/>
    <col min="11269" max="11269" width="5.5703125" style="28" customWidth="1"/>
    <col min="11270" max="11270" width="8.28515625" style="28" customWidth="1"/>
    <col min="11271" max="11271" width="10.7109375" style="28" customWidth="1"/>
    <col min="11272" max="11272" width="5.42578125" style="28" customWidth="1"/>
    <col min="11273" max="11273" width="8" style="28" customWidth="1"/>
    <col min="11274" max="11274" width="11.28515625" style="28" customWidth="1"/>
    <col min="11275" max="11275" width="19.85546875" style="28" customWidth="1"/>
    <col min="11276" max="11276" width="17.85546875" style="28" customWidth="1"/>
    <col min="11277" max="11277" width="7.5703125" style="28" customWidth="1"/>
    <col min="11278" max="11278" width="9.140625" style="28"/>
    <col min="11279" max="11279" width="5.42578125" style="28" customWidth="1"/>
    <col min="11280" max="11520" width="9.140625" style="28"/>
    <col min="11521" max="11521" width="4.140625" style="28" customWidth="1"/>
    <col min="11522" max="11522" width="47.7109375" style="28" customWidth="1"/>
    <col min="11523" max="11523" width="12.5703125" style="28" customWidth="1"/>
    <col min="11524" max="11524" width="5.28515625" style="28" customWidth="1"/>
    <col min="11525" max="11525" width="5.5703125" style="28" customWidth="1"/>
    <col min="11526" max="11526" width="8.28515625" style="28" customWidth="1"/>
    <col min="11527" max="11527" width="10.7109375" style="28" customWidth="1"/>
    <col min="11528" max="11528" width="5.42578125" style="28" customWidth="1"/>
    <col min="11529" max="11529" width="8" style="28" customWidth="1"/>
    <col min="11530" max="11530" width="11.28515625" style="28" customWidth="1"/>
    <col min="11531" max="11531" width="19.85546875" style="28" customWidth="1"/>
    <col min="11532" max="11532" width="17.85546875" style="28" customWidth="1"/>
    <col min="11533" max="11533" width="7.5703125" style="28" customWidth="1"/>
    <col min="11534" max="11534" width="9.140625" style="28"/>
    <col min="11535" max="11535" width="5.42578125" style="28" customWidth="1"/>
    <col min="11536" max="11776" width="9.140625" style="28"/>
    <col min="11777" max="11777" width="4.140625" style="28" customWidth="1"/>
    <col min="11778" max="11778" width="47.7109375" style="28" customWidth="1"/>
    <col min="11779" max="11779" width="12.5703125" style="28" customWidth="1"/>
    <col min="11780" max="11780" width="5.28515625" style="28" customWidth="1"/>
    <col min="11781" max="11781" width="5.5703125" style="28" customWidth="1"/>
    <col min="11782" max="11782" width="8.28515625" style="28" customWidth="1"/>
    <col min="11783" max="11783" width="10.7109375" style="28" customWidth="1"/>
    <col min="11784" max="11784" width="5.42578125" style="28" customWidth="1"/>
    <col min="11785" max="11785" width="8" style="28" customWidth="1"/>
    <col min="11786" max="11786" width="11.28515625" style="28" customWidth="1"/>
    <col min="11787" max="11787" width="19.85546875" style="28" customWidth="1"/>
    <col min="11788" max="11788" width="17.85546875" style="28" customWidth="1"/>
    <col min="11789" max="11789" width="7.5703125" style="28" customWidth="1"/>
    <col min="11790" max="11790" width="9.140625" style="28"/>
    <col min="11791" max="11791" width="5.42578125" style="28" customWidth="1"/>
    <col min="11792" max="12032" width="9.140625" style="28"/>
    <col min="12033" max="12033" width="4.140625" style="28" customWidth="1"/>
    <col min="12034" max="12034" width="47.7109375" style="28" customWidth="1"/>
    <col min="12035" max="12035" width="12.5703125" style="28" customWidth="1"/>
    <col min="12036" max="12036" width="5.28515625" style="28" customWidth="1"/>
    <col min="12037" max="12037" width="5.5703125" style="28" customWidth="1"/>
    <col min="12038" max="12038" width="8.28515625" style="28" customWidth="1"/>
    <col min="12039" max="12039" width="10.7109375" style="28" customWidth="1"/>
    <col min="12040" max="12040" width="5.42578125" style="28" customWidth="1"/>
    <col min="12041" max="12041" width="8" style="28" customWidth="1"/>
    <col min="12042" max="12042" width="11.28515625" style="28" customWidth="1"/>
    <col min="12043" max="12043" width="19.85546875" style="28" customWidth="1"/>
    <col min="12044" max="12044" width="17.85546875" style="28" customWidth="1"/>
    <col min="12045" max="12045" width="7.5703125" style="28" customWidth="1"/>
    <col min="12046" max="12046" width="9.140625" style="28"/>
    <col min="12047" max="12047" width="5.42578125" style="28" customWidth="1"/>
    <col min="12048" max="12288" width="9.140625" style="28"/>
    <col min="12289" max="12289" width="4.140625" style="28" customWidth="1"/>
    <col min="12290" max="12290" width="47.7109375" style="28" customWidth="1"/>
    <col min="12291" max="12291" width="12.5703125" style="28" customWidth="1"/>
    <col min="12292" max="12292" width="5.28515625" style="28" customWidth="1"/>
    <col min="12293" max="12293" width="5.5703125" style="28" customWidth="1"/>
    <col min="12294" max="12294" width="8.28515625" style="28" customWidth="1"/>
    <col min="12295" max="12295" width="10.7109375" style="28" customWidth="1"/>
    <col min="12296" max="12296" width="5.42578125" style="28" customWidth="1"/>
    <col min="12297" max="12297" width="8" style="28" customWidth="1"/>
    <col min="12298" max="12298" width="11.28515625" style="28" customWidth="1"/>
    <col min="12299" max="12299" width="19.85546875" style="28" customWidth="1"/>
    <col min="12300" max="12300" width="17.85546875" style="28" customWidth="1"/>
    <col min="12301" max="12301" width="7.5703125" style="28" customWidth="1"/>
    <col min="12302" max="12302" width="9.140625" style="28"/>
    <col min="12303" max="12303" width="5.42578125" style="28" customWidth="1"/>
    <col min="12304" max="12544" width="9.140625" style="28"/>
    <col min="12545" max="12545" width="4.140625" style="28" customWidth="1"/>
    <col min="12546" max="12546" width="47.7109375" style="28" customWidth="1"/>
    <col min="12547" max="12547" width="12.5703125" style="28" customWidth="1"/>
    <col min="12548" max="12548" width="5.28515625" style="28" customWidth="1"/>
    <col min="12549" max="12549" width="5.5703125" style="28" customWidth="1"/>
    <col min="12550" max="12550" width="8.28515625" style="28" customWidth="1"/>
    <col min="12551" max="12551" width="10.7109375" style="28" customWidth="1"/>
    <col min="12552" max="12552" width="5.42578125" style="28" customWidth="1"/>
    <col min="12553" max="12553" width="8" style="28" customWidth="1"/>
    <col min="12554" max="12554" width="11.28515625" style="28" customWidth="1"/>
    <col min="12555" max="12555" width="19.85546875" style="28" customWidth="1"/>
    <col min="12556" max="12556" width="17.85546875" style="28" customWidth="1"/>
    <col min="12557" max="12557" width="7.5703125" style="28" customWidth="1"/>
    <col min="12558" max="12558" width="9.140625" style="28"/>
    <col min="12559" max="12559" width="5.42578125" style="28" customWidth="1"/>
    <col min="12560" max="12800" width="9.140625" style="28"/>
    <col min="12801" max="12801" width="4.140625" style="28" customWidth="1"/>
    <col min="12802" max="12802" width="47.7109375" style="28" customWidth="1"/>
    <col min="12803" max="12803" width="12.5703125" style="28" customWidth="1"/>
    <col min="12804" max="12804" width="5.28515625" style="28" customWidth="1"/>
    <col min="12805" max="12805" width="5.5703125" style="28" customWidth="1"/>
    <col min="12806" max="12806" width="8.28515625" style="28" customWidth="1"/>
    <col min="12807" max="12807" width="10.7109375" style="28" customWidth="1"/>
    <col min="12808" max="12808" width="5.42578125" style="28" customWidth="1"/>
    <col min="12809" max="12809" width="8" style="28" customWidth="1"/>
    <col min="12810" max="12810" width="11.28515625" style="28" customWidth="1"/>
    <col min="12811" max="12811" width="19.85546875" style="28" customWidth="1"/>
    <col min="12812" max="12812" width="17.85546875" style="28" customWidth="1"/>
    <col min="12813" max="12813" width="7.5703125" style="28" customWidth="1"/>
    <col min="12814" max="12814" width="9.140625" style="28"/>
    <col min="12815" max="12815" width="5.42578125" style="28" customWidth="1"/>
    <col min="12816" max="13056" width="9.140625" style="28"/>
    <col min="13057" max="13057" width="4.140625" style="28" customWidth="1"/>
    <col min="13058" max="13058" width="47.7109375" style="28" customWidth="1"/>
    <col min="13059" max="13059" width="12.5703125" style="28" customWidth="1"/>
    <col min="13060" max="13060" width="5.28515625" style="28" customWidth="1"/>
    <col min="13061" max="13061" width="5.5703125" style="28" customWidth="1"/>
    <col min="13062" max="13062" width="8.28515625" style="28" customWidth="1"/>
    <col min="13063" max="13063" width="10.7109375" style="28" customWidth="1"/>
    <col min="13064" max="13064" width="5.42578125" style="28" customWidth="1"/>
    <col min="13065" max="13065" width="8" style="28" customWidth="1"/>
    <col min="13066" max="13066" width="11.28515625" style="28" customWidth="1"/>
    <col min="13067" max="13067" width="19.85546875" style="28" customWidth="1"/>
    <col min="13068" max="13068" width="17.85546875" style="28" customWidth="1"/>
    <col min="13069" max="13069" width="7.5703125" style="28" customWidth="1"/>
    <col min="13070" max="13070" width="9.140625" style="28"/>
    <col min="13071" max="13071" width="5.42578125" style="28" customWidth="1"/>
    <col min="13072" max="13312" width="9.140625" style="28"/>
    <col min="13313" max="13313" width="4.140625" style="28" customWidth="1"/>
    <col min="13314" max="13314" width="47.7109375" style="28" customWidth="1"/>
    <col min="13315" max="13315" width="12.5703125" style="28" customWidth="1"/>
    <col min="13316" max="13316" width="5.28515625" style="28" customWidth="1"/>
    <col min="13317" max="13317" width="5.5703125" style="28" customWidth="1"/>
    <col min="13318" max="13318" width="8.28515625" style="28" customWidth="1"/>
    <col min="13319" max="13319" width="10.7109375" style="28" customWidth="1"/>
    <col min="13320" max="13320" width="5.42578125" style="28" customWidth="1"/>
    <col min="13321" max="13321" width="8" style="28" customWidth="1"/>
    <col min="13322" max="13322" width="11.28515625" style="28" customWidth="1"/>
    <col min="13323" max="13323" width="19.85546875" style="28" customWidth="1"/>
    <col min="13324" max="13324" width="17.85546875" style="28" customWidth="1"/>
    <col min="13325" max="13325" width="7.5703125" style="28" customWidth="1"/>
    <col min="13326" max="13326" width="9.140625" style="28"/>
    <col min="13327" max="13327" width="5.42578125" style="28" customWidth="1"/>
    <col min="13328" max="13568" width="9.140625" style="28"/>
    <col min="13569" max="13569" width="4.140625" style="28" customWidth="1"/>
    <col min="13570" max="13570" width="47.7109375" style="28" customWidth="1"/>
    <col min="13571" max="13571" width="12.5703125" style="28" customWidth="1"/>
    <col min="13572" max="13572" width="5.28515625" style="28" customWidth="1"/>
    <col min="13573" max="13573" width="5.5703125" style="28" customWidth="1"/>
    <col min="13574" max="13574" width="8.28515625" style="28" customWidth="1"/>
    <col min="13575" max="13575" width="10.7109375" style="28" customWidth="1"/>
    <col min="13576" max="13576" width="5.42578125" style="28" customWidth="1"/>
    <col min="13577" max="13577" width="8" style="28" customWidth="1"/>
    <col min="13578" max="13578" width="11.28515625" style="28" customWidth="1"/>
    <col min="13579" max="13579" width="19.85546875" style="28" customWidth="1"/>
    <col min="13580" max="13580" width="17.85546875" style="28" customWidth="1"/>
    <col min="13581" max="13581" width="7.5703125" style="28" customWidth="1"/>
    <col min="13582" max="13582" width="9.140625" style="28"/>
    <col min="13583" max="13583" width="5.42578125" style="28" customWidth="1"/>
    <col min="13584" max="13824" width="9.140625" style="28"/>
    <col min="13825" max="13825" width="4.140625" style="28" customWidth="1"/>
    <col min="13826" max="13826" width="47.7109375" style="28" customWidth="1"/>
    <col min="13827" max="13827" width="12.5703125" style="28" customWidth="1"/>
    <col min="13828" max="13828" width="5.28515625" style="28" customWidth="1"/>
    <col min="13829" max="13829" width="5.5703125" style="28" customWidth="1"/>
    <col min="13830" max="13830" width="8.28515625" style="28" customWidth="1"/>
    <col min="13831" max="13831" width="10.7109375" style="28" customWidth="1"/>
    <col min="13832" max="13832" width="5.42578125" style="28" customWidth="1"/>
    <col min="13833" max="13833" width="8" style="28" customWidth="1"/>
    <col min="13834" max="13834" width="11.28515625" style="28" customWidth="1"/>
    <col min="13835" max="13835" width="19.85546875" style="28" customWidth="1"/>
    <col min="13836" max="13836" width="17.85546875" style="28" customWidth="1"/>
    <col min="13837" max="13837" width="7.5703125" style="28" customWidth="1"/>
    <col min="13838" max="13838" width="9.140625" style="28"/>
    <col min="13839" max="13839" width="5.42578125" style="28" customWidth="1"/>
    <col min="13840" max="14080" width="9.140625" style="28"/>
    <col min="14081" max="14081" width="4.140625" style="28" customWidth="1"/>
    <col min="14082" max="14082" width="47.7109375" style="28" customWidth="1"/>
    <col min="14083" max="14083" width="12.5703125" style="28" customWidth="1"/>
    <col min="14084" max="14084" width="5.28515625" style="28" customWidth="1"/>
    <col min="14085" max="14085" width="5.5703125" style="28" customWidth="1"/>
    <col min="14086" max="14086" width="8.28515625" style="28" customWidth="1"/>
    <col min="14087" max="14087" width="10.7109375" style="28" customWidth="1"/>
    <col min="14088" max="14088" width="5.42578125" style="28" customWidth="1"/>
    <col min="14089" max="14089" width="8" style="28" customWidth="1"/>
    <col min="14090" max="14090" width="11.28515625" style="28" customWidth="1"/>
    <col min="14091" max="14091" width="19.85546875" style="28" customWidth="1"/>
    <col min="14092" max="14092" width="17.85546875" style="28" customWidth="1"/>
    <col min="14093" max="14093" width="7.5703125" style="28" customWidth="1"/>
    <col min="14094" max="14094" width="9.140625" style="28"/>
    <col min="14095" max="14095" width="5.42578125" style="28" customWidth="1"/>
    <col min="14096" max="14336" width="9.140625" style="28"/>
    <col min="14337" max="14337" width="4.140625" style="28" customWidth="1"/>
    <col min="14338" max="14338" width="47.7109375" style="28" customWidth="1"/>
    <col min="14339" max="14339" width="12.5703125" style="28" customWidth="1"/>
    <col min="14340" max="14340" width="5.28515625" style="28" customWidth="1"/>
    <col min="14341" max="14341" width="5.5703125" style="28" customWidth="1"/>
    <col min="14342" max="14342" width="8.28515625" style="28" customWidth="1"/>
    <col min="14343" max="14343" width="10.7109375" style="28" customWidth="1"/>
    <col min="14344" max="14344" width="5.42578125" style="28" customWidth="1"/>
    <col min="14345" max="14345" width="8" style="28" customWidth="1"/>
    <col min="14346" max="14346" width="11.28515625" style="28" customWidth="1"/>
    <col min="14347" max="14347" width="19.85546875" style="28" customWidth="1"/>
    <col min="14348" max="14348" width="17.85546875" style="28" customWidth="1"/>
    <col min="14349" max="14349" width="7.5703125" style="28" customWidth="1"/>
    <col min="14350" max="14350" width="9.140625" style="28"/>
    <col min="14351" max="14351" width="5.42578125" style="28" customWidth="1"/>
    <col min="14352" max="14592" width="9.140625" style="28"/>
    <col min="14593" max="14593" width="4.140625" style="28" customWidth="1"/>
    <col min="14594" max="14594" width="47.7109375" style="28" customWidth="1"/>
    <col min="14595" max="14595" width="12.5703125" style="28" customWidth="1"/>
    <col min="14596" max="14596" width="5.28515625" style="28" customWidth="1"/>
    <col min="14597" max="14597" width="5.5703125" style="28" customWidth="1"/>
    <col min="14598" max="14598" width="8.28515625" style="28" customWidth="1"/>
    <col min="14599" max="14599" width="10.7109375" style="28" customWidth="1"/>
    <col min="14600" max="14600" width="5.42578125" style="28" customWidth="1"/>
    <col min="14601" max="14601" width="8" style="28" customWidth="1"/>
    <col min="14602" max="14602" width="11.28515625" style="28" customWidth="1"/>
    <col min="14603" max="14603" width="19.85546875" style="28" customWidth="1"/>
    <col min="14604" max="14604" width="17.85546875" style="28" customWidth="1"/>
    <col min="14605" max="14605" width="7.5703125" style="28" customWidth="1"/>
    <col min="14606" max="14606" width="9.140625" style="28"/>
    <col min="14607" max="14607" width="5.42578125" style="28" customWidth="1"/>
    <col min="14608" max="14848" width="9.140625" style="28"/>
    <col min="14849" max="14849" width="4.140625" style="28" customWidth="1"/>
    <col min="14850" max="14850" width="47.7109375" style="28" customWidth="1"/>
    <col min="14851" max="14851" width="12.5703125" style="28" customWidth="1"/>
    <col min="14852" max="14852" width="5.28515625" style="28" customWidth="1"/>
    <col min="14853" max="14853" width="5.5703125" style="28" customWidth="1"/>
    <col min="14854" max="14854" width="8.28515625" style="28" customWidth="1"/>
    <col min="14855" max="14855" width="10.7109375" style="28" customWidth="1"/>
    <col min="14856" max="14856" width="5.42578125" style="28" customWidth="1"/>
    <col min="14857" max="14857" width="8" style="28" customWidth="1"/>
    <col min="14858" max="14858" width="11.28515625" style="28" customWidth="1"/>
    <col min="14859" max="14859" width="19.85546875" style="28" customWidth="1"/>
    <col min="14860" max="14860" width="17.85546875" style="28" customWidth="1"/>
    <col min="14861" max="14861" width="7.5703125" style="28" customWidth="1"/>
    <col min="14862" max="14862" width="9.140625" style="28"/>
    <col min="14863" max="14863" width="5.42578125" style="28" customWidth="1"/>
    <col min="14864" max="15104" width="9.140625" style="28"/>
    <col min="15105" max="15105" width="4.140625" style="28" customWidth="1"/>
    <col min="15106" max="15106" width="47.7109375" style="28" customWidth="1"/>
    <col min="15107" max="15107" width="12.5703125" style="28" customWidth="1"/>
    <col min="15108" max="15108" width="5.28515625" style="28" customWidth="1"/>
    <col min="15109" max="15109" width="5.5703125" style="28" customWidth="1"/>
    <col min="15110" max="15110" width="8.28515625" style="28" customWidth="1"/>
    <col min="15111" max="15111" width="10.7109375" style="28" customWidth="1"/>
    <col min="15112" max="15112" width="5.42578125" style="28" customWidth="1"/>
    <col min="15113" max="15113" width="8" style="28" customWidth="1"/>
    <col min="15114" max="15114" width="11.28515625" style="28" customWidth="1"/>
    <col min="15115" max="15115" width="19.85546875" style="28" customWidth="1"/>
    <col min="15116" max="15116" width="17.85546875" style="28" customWidth="1"/>
    <col min="15117" max="15117" width="7.5703125" style="28" customWidth="1"/>
    <col min="15118" max="15118" width="9.140625" style="28"/>
    <col min="15119" max="15119" width="5.42578125" style="28" customWidth="1"/>
    <col min="15120" max="15360" width="9.140625" style="28"/>
    <col min="15361" max="15361" width="4.140625" style="28" customWidth="1"/>
    <col min="15362" max="15362" width="47.7109375" style="28" customWidth="1"/>
    <col min="15363" max="15363" width="12.5703125" style="28" customWidth="1"/>
    <col min="15364" max="15364" width="5.28515625" style="28" customWidth="1"/>
    <col min="15365" max="15365" width="5.5703125" style="28" customWidth="1"/>
    <col min="15366" max="15366" width="8.28515625" style="28" customWidth="1"/>
    <col min="15367" max="15367" width="10.7109375" style="28" customWidth="1"/>
    <col min="15368" max="15368" width="5.42578125" style="28" customWidth="1"/>
    <col min="15369" max="15369" width="8" style="28" customWidth="1"/>
    <col min="15370" max="15370" width="11.28515625" style="28" customWidth="1"/>
    <col min="15371" max="15371" width="19.85546875" style="28" customWidth="1"/>
    <col min="15372" max="15372" width="17.85546875" style="28" customWidth="1"/>
    <col min="15373" max="15373" width="7.5703125" style="28" customWidth="1"/>
    <col min="15374" max="15374" width="9.140625" style="28"/>
    <col min="15375" max="15375" width="5.42578125" style="28" customWidth="1"/>
    <col min="15376" max="15616" width="9.140625" style="28"/>
    <col min="15617" max="15617" width="4.140625" style="28" customWidth="1"/>
    <col min="15618" max="15618" width="47.7109375" style="28" customWidth="1"/>
    <col min="15619" max="15619" width="12.5703125" style="28" customWidth="1"/>
    <col min="15620" max="15620" width="5.28515625" style="28" customWidth="1"/>
    <col min="15621" max="15621" width="5.5703125" style="28" customWidth="1"/>
    <col min="15622" max="15622" width="8.28515625" style="28" customWidth="1"/>
    <col min="15623" max="15623" width="10.7109375" style="28" customWidth="1"/>
    <col min="15624" max="15624" width="5.42578125" style="28" customWidth="1"/>
    <col min="15625" max="15625" width="8" style="28" customWidth="1"/>
    <col min="15626" max="15626" width="11.28515625" style="28" customWidth="1"/>
    <col min="15627" max="15627" width="19.85546875" style="28" customWidth="1"/>
    <col min="15628" max="15628" width="17.85546875" style="28" customWidth="1"/>
    <col min="15629" max="15629" width="7.5703125" style="28" customWidth="1"/>
    <col min="15630" max="15630" width="9.140625" style="28"/>
    <col min="15631" max="15631" width="5.42578125" style="28" customWidth="1"/>
    <col min="15632" max="15872" width="9.140625" style="28"/>
    <col min="15873" max="15873" width="4.140625" style="28" customWidth="1"/>
    <col min="15874" max="15874" width="47.7109375" style="28" customWidth="1"/>
    <col min="15875" max="15875" width="12.5703125" style="28" customWidth="1"/>
    <col min="15876" max="15876" width="5.28515625" style="28" customWidth="1"/>
    <col min="15877" max="15877" width="5.5703125" style="28" customWidth="1"/>
    <col min="15878" max="15878" width="8.28515625" style="28" customWidth="1"/>
    <col min="15879" max="15879" width="10.7109375" style="28" customWidth="1"/>
    <col min="15880" max="15880" width="5.42578125" style="28" customWidth="1"/>
    <col min="15881" max="15881" width="8" style="28" customWidth="1"/>
    <col min="15882" max="15882" width="11.28515625" style="28" customWidth="1"/>
    <col min="15883" max="15883" width="19.85546875" style="28" customWidth="1"/>
    <col min="15884" max="15884" width="17.85546875" style="28" customWidth="1"/>
    <col min="15885" max="15885" width="7.5703125" style="28" customWidth="1"/>
    <col min="15886" max="15886" width="9.140625" style="28"/>
    <col min="15887" max="15887" width="5.42578125" style="28" customWidth="1"/>
    <col min="15888" max="16128" width="9.140625" style="28"/>
    <col min="16129" max="16129" width="4.140625" style="28" customWidth="1"/>
    <col min="16130" max="16130" width="47.7109375" style="28" customWidth="1"/>
    <col min="16131" max="16131" width="12.5703125" style="28" customWidth="1"/>
    <col min="16132" max="16132" width="5.28515625" style="28" customWidth="1"/>
    <col min="16133" max="16133" width="5.5703125" style="28" customWidth="1"/>
    <col min="16134" max="16134" width="8.28515625" style="28" customWidth="1"/>
    <col min="16135" max="16135" width="10.7109375" style="28" customWidth="1"/>
    <col min="16136" max="16136" width="5.42578125" style="28" customWidth="1"/>
    <col min="16137" max="16137" width="8" style="28" customWidth="1"/>
    <col min="16138" max="16138" width="11.28515625" style="28" customWidth="1"/>
    <col min="16139" max="16139" width="19.85546875" style="28" customWidth="1"/>
    <col min="16140" max="16140" width="17.85546875" style="28" customWidth="1"/>
    <col min="16141" max="16141" width="7.5703125" style="28" customWidth="1"/>
    <col min="16142" max="16142" width="9.140625" style="28"/>
    <col min="16143" max="16143" width="5.42578125" style="28" customWidth="1"/>
    <col min="16144" max="16384" width="9.140625" style="28"/>
  </cols>
  <sheetData>
    <row r="1" spans="1:16" ht="18">
      <c r="B1" s="1954" t="s">
        <v>175</v>
      </c>
      <c r="C1" s="1954"/>
      <c r="D1" s="1954"/>
      <c r="E1" s="1954"/>
      <c r="F1" s="282"/>
      <c r="G1" s="282"/>
      <c r="H1" s="282"/>
      <c r="I1" s="282"/>
      <c r="J1" s="282"/>
    </row>
    <row r="2" spans="1:16" ht="13.5" customHeight="1">
      <c r="B2" s="376"/>
      <c r="C2" s="376"/>
      <c r="D2" s="376"/>
      <c r="E2" s="376"/>
      <c r="F2" s="282"/>
      <c r="G2" s="282"/>
      <c r="H2" s="282"/>
      <c r="I2" s="282"/>
      <c r="J2" s="282"/>
    </row>
    <row r="3" spans="1:16" ht="30" customHeight="1">
      <c r="B3" s="1955" t="s">
        <v>176</v>
      </c>
      <c r="C3" s="1955"/>
      <c r="D3" s="1955"/>
      <c r="E3" s="1955"/>
      <c r="F3" s="1955"/>
      <c r="G3" s="1955"/>
      <c r="H3" s="1955"/>
      <c r="I3" s="742"/>
      <c r="J3" s="742"/>
      <c r="K3" s="742"/>
      <c r="M3" s="287"/>
      <c r="N3" s="287"/>
      <c r="O3" s="287"/>
      <c r="P3" s="287"/>
    </row>
    <row r="4" spans="1:16" ht="12.75" customHeight="1">
      <c r="A4" s="703"/>
      <c r="B4" s="286"/>
      <c r="C4" s="286"/>
      <c r="D4" s="286"/>
      <c r="E4" s="286"/>
      <c r="F4" s="286"/>
      <c r="G4" s="286"/>
      <c r="H4" s="286"/>
      <c r="I4" s="286"/>
      <c r="J4" s="286"/>
      <c r="M4" s="287"/>
      <c r="N4" s="287"/>
      <c r="O4" s="287"/>
      <c r="P4" s="287"/>
    </row>
    <row r="5" spans="1:16" ht="14.25" customHeight="1">
      <c r="A5" s="379"/>
      <c r="B5" s="291"/>
      <c r="C5" s="656"/>
      <c r="D5" s="657"/>
      <c r="E5" s="743"/>
      <c r="F5" s="743"/>
      <c r="G5" s="291"/>
      <c r="H5" s="291"/>
      <c r="I5" s="381"/>
      <c r="J5" s="288" t="s">
        <v>2699</v>
      </c>
      <c r="M5" s="744"/>
      <c r="N5" s="744"/>
      <c r="O5" s="744"/>
    </row>
    <row r="6" spans="1:16" ht="8.25" customHeight="1">
      <c r="A6" s="379"/>
      <c r="B6" s="291"/>
      <c r="C6" s="656"/>
      <c r="D6" s="657"/>
      <c r="E6" s="743"/>
      <c r="F6" s="743"/>
      <c r="G6" s="291"/>
      <c r="H6" s="291"/>
      <c r="I6" s="381"/>
      <c r="J6" s="745"/>
    </row>
    <row r="7" spans="1:16" ht="21" customHeight="1">
      <c r="A7" s="2044" t="s">
        <v>2</v>
      </c>
      <c r="B7" s="2044" t="s">
        <v>3</v>
      </c>
      <c r="C7" s="2044" t="s">
        <v>4</v>
      </c>
      <c r="D7" s="2044" t="s">
        <v>5</v>
      </c>
      <c r="E7" s="1960" t="s">
        <v>6</v>
      </c>
      <c r="F7" s="1960"/>
      <c r="G7" s="1960"/>
      <c r="H7" s="1960" t="s">
        <v>7</v>
      </c>
      <c r="I7" s="1960"/>
      <c r="J7" s="1960"/>
    </row>
    <row r="8" spans="1:16" ht="18.75" customHeight="1">
      <c r="A8" s="2044"/>
      <c r="B8" s="2044"/>
      <c r="C8" s="2044"/>
      <c r="D8" s="2044"/>
      <c r="E8" s="292" t="s">
        <v>8</v>
      </c>
      <c r="F8" s="292" t="s">
        <v>9</v>
      </c>
      <c r="G8" s="292" t="s">
        <v>10</v>
      </c>
      <c r="H8" s="292" t="s">
        <v>8</v>
      </c>
      <c r="I8" s="292" t="s">
        <v>9</v>
      </c>
      <c r="J8" s="292" t="s">
        <v>10</v>
      </c>
    </row>
    <row r="9" spans="1:16" ht="15" customHeight="1">
      <c r="A9" s="293">
        <v>1</v>
      </c>
      <c r="B9" s="293">
        <v>2</v>
      </c>
      <c r="C9" s="293">
        <v>3</v>
      </c>
      <c r="D9" s="293">
        <v>4</v>
      </c>
      <c r="E9" s="293">
        <v>5</v>
      </c>
      <c r="F9" s="293">
        <v>6</v>
      </c>
      <c r="G9" s="293">
        <v>7</v>
      </c>
      <c r="H9" s="293">
        <v>8</v>
      </c>
      <c r="I9" s="293">
        <v>9</v>
      </c>
      <c r="J9" s="293">
        <v>10</v>
      </c>
    </row>
    <row r="10" spans="1:16" ht="30.75" customHeight="1">
      <c r="A10" s="302">
        <v>1</v>
      </c>
      <c r="B10" s="387" t="s">
        <v>177</v>
      </c>
      <c r="C10" s="296">
        <v>7130600675</v>
      </c>
      <c r="D10" s="294" t="s">
        <v>25</v>
      </c>
      <c r="E10" s="294">
        <v>2573</v>
      </c>
      <c r="F10" s="297">
        <f>VLOOKUP(C10,'SOR RATE 2025-26'!A:D,4,0)/1000</f>
        <v>61.168800000000005</v>
      </c>
      <c r="G10" s="297">
        <f>F10*E10</f>
        <v>157387.3224</v>
      </c>
      <c r="H10" s="294">
        <f>+E10</f>
        <v>2573</v>
      </c>
      <c r="I10" s="297">
        <f>+F10</f>
        <v>61.168800000000005</v>
      </c>
      <c r="J10" s="297">
        <f>I10*H10</f>
        <v>157387.3224</v>
      </c>
    </row>
    <row r="11" spans="1:16" ht="30" customHeight="1">
      <c r="A11" s="294">
        <v>2</v>
      </c>
      <c r="B11" s="299" t="s">
        <v>13</v>
      </c>
      <c r="C11" s="296">
        <v>7130810495</v>
      </c>
      <c r="D11" s="294" t="s">
        <v>12</v>
      </c>
      <c r="E11" s="294">
        <v>12</v>
      </c>
      <c r="F11" s="297">
        <f>VLOOKUP(C11,'SOR RATE 2025-26'!A:D,4,0)</f>
        <v>1243.71</v>
      </c>
      <c r="G11" s="297">
        <f t="shared" ref="G11:G38" si="0">F11*E11</f>
        <v>14924.52</v>
      </c>
      <c r="H11" s="294">
        <v>12</v>
      </c>
      <c r="I11" s="297">
        <f t="shared" ref="I11:I38" si="1">+F11</f>
        <v>1243.71</v>
      </c>
      <c r="J11" s="297">
        <f t="shared" ref="J11" si="2">I11*H11</f>
        <v>14924.52</v>
      </c>
    </row>
    <row r="12" spans="1:16" ht="17.25" customHeight="1">
      <c r="A12" s="294">
        <v>3</v>
      </c>
      <c r="B12" s="299" t="s">
        <v>78</v>
      </c>
      <c r="C12" s="296">
        <v>7130810361</v>
      </c>
      <c r="D12" s="294" t="s">
        <v>15</v>
      </c>
      <c r="E12" s="294">
        <v>12</v>
      </c>
      <c r="F12" s="297">
        <f>VLOOKUP(C12,'SOR RATE 2025-26'!A:D,4,0)</f>
        <v>355.96</v>
      </c>
      <c r="G12" s="297">
        <f t="shared" si="0"/>
        <v>4271.5199999999995</v>
      </c>
      <c r="H12" s="294">
        <v>12</v>
      </c>
      <c r="I12" s="297">
        <f t="shared" si="1"/>
        <v>355.96</v>
      </c>
      <c r="J12" s="297">
        <f>I12*H12</f>
        <v>4271.5199999999995</v>
      </c>
    </row>
    <row r="13" spans="1:16" ht="17.25" customHeight="1">
      <c r="A13" s="294">
        <v>4</v>
      </c>
      <c r="B13" s="295" t="s">
        <v>178</v>
      </c>
      <c r="C13" s="296">
        <v>7130810679</v>
      </c>
      <c r="D13" s="294" t="s">
        <v>12</v>
      </c>
      <c r="E13" s="294">
        <v>12</v>
      </c>
      <c r="F13" s="297">
        <f>VLOOKUP(C13,'SOR RATE 2025-26'!A:D,4,0)</f>
        <v>348.9</v>
      </c>
      <c r="G13" s="297">
        <f t="shared" si="0"/>
        <v>4186.7999999999993</v>
      </c>
      <c r="H13" s="294">
        <v>12</v>
      </c>
      <c r="I13" s="297">
        <f>+F13</f>
        <v>348.9</v>
      </c>
      <c r="J13" s="297">
        <f>I13*H13</f>
        <v>4186.7999999999993</v>
      </c>
    </row>
    <row r="14" spans="1:16" ht="17.25" customHeight="1">
      <c r="A14" s="294">
        <v>5</v>
      </c>
      <c r="B14" s="299" t="s">
        <v>108</v>
      </c>
      <c r="C14" s="335">
        <v>7130870013</v>
      </c>
      <c r="D14" s="302" t="s">
        <v>12</v>
      </c>
      <c r="E14" s="302">
        <v>12</v>
      </c>
      <c r="F14" s="297">
        <f>VLOOKUP(C14,'SOR RATE 2025-26'!A:D,4,0)</f>
        <v>149.25</v>
      </c>
      <c r="G14" s="297">
        <f t="shared" si="0"/>
        <v>1791</v>
      </c>
      <c r="H14" s="302">
        <v>12</v>
      </c>
      <c r="I14" s="316">
        <f t="shared" si="1"/>
        <v>149.25</v>
      </c>
      <c r="J14" s="316">
        <f>I14*H14</f>
        <v>1791</v>
      </c>
      <c r="K14" s="746"/>
    </row>
    <row r="15" spans="1:16" ht="17.25" customHeight="1">
      <c r="A15" s="294">
        <v>6</v>
      </c>
      <c r="B15" s="295" t="s">
        <v>18</v>
      </c>
      <c r="C15" s="296">
        <v>7130820008</v>
      </c>
      <c r="D15" s="294" t="s">
        <v>12</v>
      </c>
      <c r="E15" s="294">
        <v>36</v>
      </c>
      <c r="F15" s="297">
        <f>VLOOKUP(C15,'SOR RATE 2025-26'!A:D,4,0)</f>
        <v>135</v>
      </c>
      <c r="G15" s="297">
        <f t="shared" si="0"/>
        <v>4860</v>
      </c>
      <c r="H15" s="294">
        <v>36</v>
      </c>
      <c r="I15" s="297">
        <f>+F15</f>
        <v>135</v>
      </c>
      <c r="J15" s="297">
        <f>I15*H15</f>
        <v>4860</v>
      </c>
    </row>
    <row r="16" spans="1:16" ht="17.25" customHeight="1">
      <c r="A16" s="294">
        <v>7</v>
      </c>
      <c r="B16" s="295" t="s">
        <v>19</v>
      </c>
      <c r="C16" s="296">
        <v>7130830057</v>
      </c>
      <c r="D16" s="294" t="s">
        <v>20</v>
      </c>
      <c r="E16" s="294">
        <v>3100</v>
      </c>
      <c r="F16" s="297">
        <f>VLOOKUP(C16,'SOR RATE 2025-26'!A:D,4,0)/1000</f>
        <v>54.296529999999997</v>
      </c>
      <c r="G16" s="297">
        <f t="shared" si="0"/>
        <v>168319.24299999999</v>
      </c>
      <c r="H16" s="294"/>
      <c r="I16" s="297"/>
      <c r="J16" s="297"/>
    </row>
    <row r="17" spans="1:14" ht="17.25" customHeight="1">
      <c r="A17" s="319">
        <v>8</v>
      </c>
      <c r="B17" s="747" t="s">
        <v>21</v>
      </c>
      <c r="C17" s="748">
        <v>7130830055</v>
      </c>
      <c r="D17" s="749" t="s">
        <v>20</v>
      </c>
      <c r="E17" s="749"/>
      <c r="F17" s="297"/>
      <c r="G17" s="297"/>
      <c r="H17" s="749">
        <v>3100</v>
      </c>
      <c r="I17" s="297">
        <f>VLOOKUP(C17,'SOR RATE 2025-26'!A:D,4,0)/1000</f>
        <v>32.585830000000001</v>
      </c>
      <c r="J17" s="750">
        <f>I17*H17</f>
        <v>101016.073</v>
      </c>
    </row>
    <row r="18" spans="1:14" ht="28.5" customHeight="1">
      <c r="A18" s="302">
        <v>9</v>
      </c>
      <c r="B18" s="299" t="s">
        <v>179</v>
      </c>
      <c r="C18" s="748">
        <v>7130830050</v>
      </c>
      <c r="D18" s="294" t="s">
        <v>12</v>
      </c>
      <c r="E18" s="294">
        <v>6</v>
      </c>
      <c r="F18" s="297">
        <f>VLOOKUP(C18,'SOR RATE 2025-26'!A:D,4,0)</f>
        <v>48.77</v>
      </c>
      <c r="G18" s="297">
        <f t="shared" si="0"/>
        <v>292.62</v>
      </c>
      <c r="H18" s="294">
        <v>6</v>
      </c>
      <c r="I18" s="297">
        <f t="shared" si="1"/>
        <v>48.77</v>
      </c>
      <c r="J18" s="297">
        <f>I18*H18</f>
        <v>292.62</v>
      </c>
    </row>
    <row r="19" spans="1:14" ht="17.25" customHeight="1">
      <c r="A19" s="1964">
        <v>10</v>
      </c>
      <c r="B19" s="303" t="s">
        <v>23</v>
      </c>
      <c r="C19" s="296">
        <v>7130860032</v>
      </c>
      <c r="D19" s="294" t="s">
        <v>12</v>
      </c>
      <c r="E19" s="304">
        <v>4</v>
      </c>
      <c r="F19" s="297">
        <f>VLOOKUP(C19,'SOR RATE 2025-26'!A:D,4,0)</f>
        <v>585.41999999999996</v>
      </c>
      <c r="G19" s="297">
        <f t="shared" si="0"/>
        <v>2341.6799999999998</v>
      </c>
      <c r="H19" s="304">
        <v>4</v>
      </c>
      <c r="I19" s="297">
        <f t="shared" si="1"/>
        <v>585.41999999999996</v>
      </c>
      <c r="J19" s="297">
        <f>I19*H19</f>
        <v>2341.6799999999998</v>
      </c>
    </row>
    <row r="20" spans="1:14" ht="17.25" customHeight="1">
      <c r="A20" s="1965"/>
      <c r="B20" s="295" t="s">
        <v>2659</v>
      </c>
      <c r="C20" s="296">
        <v>7130860077</v>
      </c>
      <c r="D20" s="294" t="s">
        <v>25</v>
      </c>
      <c r="E20" s="294">
        <v>30.8</v>
      </c>
      <c r="F20" s="297">
        <f>VLOOKUP(C20,'SOR RATE 2025-26'!A:D,4,0)/1000</f>
        <v>91.533670000000001</v>
      </c>
      <c r="G20" s="297">
        <f t="shared" si="0"/>
        <v>2819.237036</v>
      </c>
      <c r="H20" s="294">
        <f>+E20</f>
        <v>30.8</v>
      </c>
      <c r="I20" s="297">
        <f t="shared" si="1"/>
        <v>91.533670000000001</v>
      </c>
      <c r="J20" s="297">
        <f>I20*H20</f>
        <v>2819.237036</v>
      </c>
    </row>
    <row r="21" spans="1:14" ht="17.25" customHeight="1">
      <c r="A21" s="1966"/>
      <c r="B21" s="295" t="s">
        <v>180</v>
      </c>
      <c r="C21" s="296">
        <v>7130810216</v>
      </c>
      <c r="D21" s="294" t="s">
        <v>15</v>
      </c>
      <c r="E21" s="294">
        <v>4</v>
      </c>
      <c r="F21" s="297">
        <f>VLOOKUP(C21,'SOR RATE 2025-26'!A:D,4,0)</f>
        <v>355.96</v>
      </c>
      <c r="G21" s="297">
        <f t="shared" si="0"/>
        <v>1423.84</v>
      </c>
      <c r="H21" s="294">
        <v>4</v>
      </c>
      <c r="I21" s="297">
        <f t="shared" si="1"/>
        <v>355.96</v>
      </c>
      <c r="J21" s="297">
        <f>I21*H21</f>
        <v>1423.84</v>
      </c>
    </row>
    <row r="22" spans="1:14" ht="33" customHeight="1">
      <c r="A22" s="294">
        <v>11</v>
      </c>
      <c r="B22" s="391" t="s">
        <v>181</v>
      </c>
      <c r="C22" s="296">
        <v>7130200202</v>
      </c>
      <c r="D22" s="294" t="s">
        <v>63</v>
      </c>
      <c r="E22" s="751">
        <f>(0.35*12)+(0.2*6)</f>
        <v>5.3999999999999995</v>
      </c>
      <c r="F22" s="297">
        <f>VLOOKUP(C22,'SOR RATE 2025-26'!A:D,4,0)</f>
        <v>2970.0000000000005</v>
      </c>
      <c r="G22" s="297">
        <f t="shared" si="0"/>
        <v>16038</v>
      </c>
      <c r="H22" s="751">
        <f>(0.35*12)+(0.2*6)</f>
        <v>5.3999999999999995</v>
      </c>
      <c r="I22" s="297">
        <f t="shared" si="1"/>
        <v>2970.0000000000005</v>
      </c>
      <c r="J22" s="297">
        <f t="shared" ref="J22:J24" si="3">I22*H22</f>
        <v>16038</v>
      </c>
      <c r="K22" s="168"/>
      <c r="L22" s="586"/>
    </row>
    <row r="23" spans="1:14" ht="17.25" customHeight="1">
      <c r="A23" s="294">
        <v>12</v>
      </c>
      <c r="B23" s="295" t="s">
        <v>27</v>
      </c>
      <c r="C23" s="296">
        <v>7130211158</v>
      </c>
      <c r="D23" s="294" t="s">
        <v>28</v>
      </c>
      <c r="E23" s="294">
        <v>2.5</v>
      </c>
      <c r="F23" s="297">
        <f>VLOOKUP(C23,'SOR RATE 2025-26'!A:D,4,0)</f>
        <v>184.42</v>
      </c>
      <c r="G23" s="297">
        <f t="shared" si="0"/>
        <v>461.04999999999995</v>
      </c>
      <c r="H23" s="294">
        <v>2.5</v>
      </c>
      <c r="I23" s="297">
        <f t="shared" si="1"/>
        <v>184.42</v>
      </c>
      <c r="J23" s="297">
        <f t="shared" si="3"/>
        <v>461.04999999999995</v>
      </c>
    </row>
    <row r="24" spans="1:14" ht="17.25" customHeight="1">
      <c r="A24" s="294">
        <v>13</v>
      </c>
      <c r="B24" s="295" t="s">
        <v>132</v>
      </c>
      <c r="C24" s="296">
        <v>7130210809</v>
      </c>
      <c r="D24" s="294" t="s">
        <v>28</v>
      </c>
      <c r="E24" s="294">
        <v>2.5</v>
      </c>
      <c r="F24" s="297">
        <f>VLOOKUP(C24,'SOR RATE 2025-26'!A:D,4,0)</f>
        <v>412.07</v>
      </c>
      <c r="G24" s="297">
        <f t="shared" si="0"/>
        <v>1030.175</v>
      </c>
      <c r="H24" s="294">
        <v>2.5</v>
      </c>
      <c r="I24" s="297">
        <f t="shared" si="1"/>
        <v>412.07</v>
      </c>
      <c r="J24" s="297">
        <f t="shared" si="3"/>
        <v>1030.175</v>
      </c>
    </row>
    <row r="25" spans="1:14" ht="17.25" customHeight="1">
      <c r="A25" s="294">
        <v>14</v>
      </c>
      <c r="B25" s="305" t="s">
        <v>30</v>
      </c>
      <c r="C25" s="306">
        <v>7130610206</v>
      </c>
      <c r="D25" s="304" t="s">
        <v>25</v>
      </c>
      <c r="E25" s="294">
        <v>24</v>
      </c>
      <c r="F25" s="297">
        <f>VLOOKUP(C25,'SOR RATE 2025-26'!A:D,4,0)/1000</f>
        <v>86.441000000000003</v>
      </c>
      <c r="G25" s="297">
        <f t="shared" si="0"/>
        <v>2074.5839999999998</v>
      </c>
      <c r="H25" s="294">
        <v>24</v>
      </c>
      <c r="I25" s="297">
        <f t="shared" si="1"/>
        <v>86.441000000000003</v>
      </c>
      <c r="J25" s="297">
        <f>I25*H25</f>
        <v>2074.5839999999998</v>
      </c>
      <c r="K25" s="397"/>
      <c r="L25" s="308"/>
      <c r="M25" s="309"/>
      <c r="N25" s="309"/>
    </row>
    <row r="26" spans="1:14" ht="17.25" customHeight="1">
      <c r="A26" s="294">
        <v>15</v>
      </c>
      <c r="B26" s="295" t="s">
        <v>31</v>
      </c>
      <c r="C26" s="296">
        <v>7130880041</v>
      </c>
      <c r="D26" s="294" t="s">
        <v>32</v>
      </c>
      <c r="E26" s="294">
        <v>12</v>
      </c>
      <c r="F26" s="297">
        <f>VLOOKUP(C26,'SOR RATE 2025-26'!A:D,4,0)</f>
        <v>104.33</v>
      </c>
      <c r="G26" s="297">
        <f t="shared" si="0"/>
        <v>1251.96</v>
      </c>
      <c r="H26" s="294">
        <v>12</v>
      </c>
      <c r="I26" s="297">
        <f t="shared" si="1"/>
        <v>104.33</v>
      </c>
      <c r="J26" s="297">
        <f>I26*H26</f>
        <v>1251.96</v>
      </c>
    </row>
    <row r="27" spans="1:14" ht="17.25" customHeight="1">
      <c r="A27" s="294">
        <v>16</v>
      </c>
      <c r="B27" s="295" t="s">
        <v>88</v>
      </c>
      <c r="C27" s="296">
        <v>7130830006</v>
      </c>
      <c r="D27" s="294" t="s">
        <v>25</v>
      </c>
      <c r="E27" s="294">
        <v>3</v>
      </c>
      <c r="F27" s="297">
        <f>VLOOKUP(C27,'SOR RATE 2025-26'!A:D,4,0)</f>
        <v>209.75</v>
      </c>
      <c r="G27" s="297">
        <f t="shared" si="0"/>
        <v>629.25</v>
      </c>
      <c r="H27" s="294">
        <v>3</v>
      </c>
      <c r="I27" s="297">
        <f t="shared" si="1"/>
        <v>209.75</v>
      </c>
      <c r="J27" s="297">
        <f>I27*H27</f>
        <v>629.25</v>
      </c>
    </row>
    <row r="28" spans="1:14" ht="17.25" customHeight="1">
      <c r="A28" s="1964">
        <v>17</v>
      </c>
      <c r="B28" s="311" t="s">
        <v>34</v>
      </c>
      <c r="C28" s="296"/>
      <c r="D28" s="294" t="s">
        <v>25</v>
      </c>
      <c r="E28" s="292">
        <f>SUM(E29:E31)</f>
        <v>14</v>
      </c>
      <c r="F28" s="297"/>
      <c r="G28" s="297"/>
      <c r="H28" s="292">
        <f>SUM(H29:H31)</f>
        <v>14</v>
      </c>
      <c r="I28" s="297"/>
      <c r="J28" s="297"/>
    </row>
    <row r="29" spans="1:14" ht="17.25" customHeight="1">
      <c r="A29" s="1965"/>
      <c r="B29" s="313" t="s">
        <v>66</v>
      </c>
      <c r="C29" s="296">
        <v>7130620609</v>
      </c>
      <c r="D29" s="294" t="s">
        <v>25</v>
      </c>
      <c r="E29" s="294">
        <v>5</v>
      </c>
      <c r="F29" s="297">
        <f>VLOOKUP(C29,'SOR RATE 2025-26'!A:D,4,0)</f>
        <v>87.55</v>
      </c>
      <c r="G29" s="297">
        <f t="shared" si="0"/>
        <v>437.75</v>
      </c>
      <c r="H29" s="294">
        <v>5</v>
      </c>
      <c r="I29" s="297">
        <f t="shared" si="1"/>
        <v>87.55</v>
      </c>
      <c r="J29" s="297">
        <f>I29*H29</f>
        <v>437.75</v>
      </c>
    </row>
    <row r="30" spans="1:14" ht="17.25" customHeight="1">
      <c r="A30" s="1965"/>
      <c r="B30" s="313" t="s">
        <v>89</v>
      </c>
      <c r="C30" s="296">
        <v>7130620614</v>
      </c>
      <c r="D30" s="294" t="s">
        <v>25</v>
      </c>
      <c r="E30" s="294">
        <v>4</v>
      </c>
      <c r="F30" s="297">
        <f>VLOOKUP(C30,'SOR RATE 2025-26'!A:D,4,0)</f>
        <v>86.09</v>
      </c>
      <c r="G30" s="297">
        <f t="shared" si="0"/>
        <v>344.36</v>
      </c>
      <c r="H30" s="294">
        <v>4</v>
      </c>
      <c r="I30" s="297">
        <f t="shared" si="1"/>
        <v>86.09</v>
      </c>
      <c r="J30" s="297">
        <f>I30*H30</f>
        <v>344.36</v>
      </c>
    </row>
    <row r="31" spans="1:14" ht="17.25" customHeight="1">
      <c r="A31" s="1966"/>
      <c r="B31" s="313" t="s">
        <v>35</v>
      </c>
      <c r="C31" s="296">
        <v>7130620619</v>
      </c>
      <c r="D31" s="294" t="s">
        <v>25</v>
      </c>
      <c r="E31" s="294">
        <v>5</v>
      </c>
      <c r="F31" s="297">
        <f>VLOOKUP(C31,'SOR RATE 2025-26'!A:D,4,0)</f>
        <v>86.09</v>
      </c>
      <c r="G31" s="297">
        <f t="shared" si="0"/>
        <v>430.45000000000005</v>
      </c>
      <c r="H31" s="294">
        <v>5</v>
      </c>
      <c r="I31" s="297">
        <f t="shared" si="1"/>
        <v>86.09</v>
      </c>
      <c r="J31" s="297">
        <f>I31*H31</f>
        <v>430.45000000000005</v>
      </c>
    </row>
    <row r="32" spans="1:14" ht="17.25" customHeight="1">
      <c r="A32" s="1950">
        <v>18</v>
      </c>
      <c r="B32" s="311" t="s">
        <v>37</v>
      </c>
      <c r="C32" s="752"/>
      <c r="D32" s="753"/>
      <c r="E32" s="753"/>
      <c r="F32" s="297"/>
      <c r="G32" s="297"/>
      <c r="H32" s="753"/>
      <c r="I32" s="753"/>
      <c r="J32" s="754"/>
    </row>
    <row r="33" spans="1:15" ht="17.25" customHeight="1">
      <c r="A33" s="2043"/>
      <c r="B33" s="295" t="s">
        <v>93</v>
      </c>
      <c r="C33" s="296">
        <v>7130810511</v>
      </c>
      <c r="D33" s="294" t="s">
        <v>12</v>
      </c>
      <c r="E33" s="294">
        <v>1</v>
      </c>
      <c r="F33" s="297">
        <f>VLOOKUP(C33,'SOR RATE 2025-26'!A:D,4,0)</f>
        <v>2949.07</v>
      </c>
      <c r="G33" s="297">
        <f>F33*E33</f>
        <v>2949.07</v>
      </c>
      <c r="H33" s="294">
        <v>1</v>
      </c>
      <c r="I33" s="297">
        <f t="shared" si="1"/>
        <v>2949.07</v>
      </c>
      <c r="J33" s="297">
        <f t="shared" ref="J33" si="4">I33*H33</f>
        <v>2949.07</v>
      </c>
    </row>
    <row r="34" spans="1:15" ht="17.25" customHeight="1">
      <c r="A34" s="2043"/>
      <c r="B34" s="295" t="s">
        <v>40</v>
      </c>
      <c r="C34" s="296">
        <v>7130870043</v>
      </c>
      <c r="D34" s="294" t="s">
        <v>25</v>
      </c>
      <c r="E34" s="294">
        <v>35</v>
      </c>
      <c r="F34" s="297">
        <f>VLOOKUP(C34,'SOR RATE 2025-26'!A:D,4,0)/1000</f>
        <v>71.584320000000005</v>
      </c>
      <c r="G34" s="297">
        <f>F34*E34</f>
        <v>2505.4512</v>
      </c>
      <c r="H34" s="294">
        <v>35</v>
      </c>
      <c r="I34" s="297">
        <f t="shared" si="1"/>
        <v>71.584320000000005</v>
      </c>
      <c r="J34" s="297">
        <f>I34*H34</f>
        <v>2505.4512</v>
      </c>
    </row>
    <row r="35" spans="1:15" ht="17.25" customHeight="1">
      <c r="A35" s="2043"/>
      <c r="B35" s="295" t="s">
        <v>26</v>
      </c>
      <c r="C35" s="296">
        <v>7130810026</v>
      </c>
      <c r="D35" s="304" t="s">
        <v>15</v>
      </c>
      <c r="E35" s="294">
        <v>2</v>
      </c>
      <c r="F35" s="297">
        <f>VLOOKUP(C35,'SOR RATE 2025-26'!A:D,4,0)</f>
        <v>334.5</v>
      </c>
      <c r="G35" s="297">
        <f t="shared" si="0"/>
        <v>669</v>
      </c>
      <c r="H35" s="294">
        <v>2</v>
      </c>
      <c r="I35" s="297">
        <f>+F35</f>
        <v>334.5</v>
      </c>
      <c r="J35" s="297">
        <f>I35*H35</f>
        <v>669</v>
      </c>
    </row>
    <row r="36" spans="1:15" ht="17.25" customHeight="1">
      <c r="A36" s="2043"/>
      <c r="B36" s="295" t="s">
        <v>94</v>
      </c>
      <c r="C36" s="296">
        <v>7130860077</v>
      </c>
      <c r="D36" s="319" t="s">
        <v>25</v>
      </c>
      <c r="E36" s="319">
        <v>17</v>
      </c>
      <c r="F36" s="297">
        <f>VLOOKUP(C36,'SOR RATE 2025-26'!A:D,4,0)/1000</f>
        <v>91.533670000000001</v>
      </c>
      <c r="G36" s="297">
        <f>F36*E36</f>
        <v>1556.07239</v>
      </c>
      <c r="H36" s="319">
        <f>+E36</f>
        <v>17</v>
      </c>
      <c r="I36" s="297">
        <f t="shared" si="1"/>
        <v>91.533670000000001</v>
      </c>
      <c r="J36" s="297">
        <f>I36*H36</f>
        <v>1556.07239</v>
      </c>
    </row>
    <row r="37" spans="1:15" ht="17.25" customHeight="1">
      <c r="A37" s="2043"/>
      <c r="B37" s="299" t="s">
        <v>95</v>
      </c>
      <c r="C37" s="296">
        <v>7130860032</v>
      </c>
      <c r="D37" s="294" t="s">
        <v>12</v>
      </c>
      <c r="E37" s="294">
        <v>2</v>
      </c>
      <c r="F37" s="297">
        <f>VLOOKUP(C37,'SOR RATE 2025-26'!A:D,4,0)</f>
        <v>585.41999999999996</v>
      </c>
      <c r="G37" s="297">
        <f>F37*E37</f>
        <v>1170.8399999999999</v>
      </c>
      <c r="H37" s="294">
        <v>2</v>
      </c>
      <c r="I37" s="297">
        <f t="shared" si="1"/>
        <v>585.41999999999996</v>
      </c>
      <c r="J37" s="297">
        <f>I37*H37</f>
        <v>1170.8399999999999</v>
      </c>
    </row>
    <row r="38" spans="1:15" ht="17.25" customHeight="1">
      <c r="A38" s="1951"/>
      <c r="B38" s="747" t="s">
        <v>43</v>
      </c>
      <c r="C38" s="296">
        <v>7130620013</v>
      </c>
      <c r="D38" s="321" t="s">
        <v>12</v>
      </c>
      <c r="E38" s="294">
        <v>4</v>
      </c>
      <c r="F38" s="297">
        <f>VLOOKUP(C38,'SOR RATE 2025-26'!A:D,4,0)</f>
        <v>156.63999999999999</v>
      </c>
      <c r="G38" s="297">
        <f t="shared" si="0"/>
        <v>626.55999999999995</v>
      </c>
      <c r="H38" s="294">
        <v>4</v>
      </c>
      <c r="I38" s="297">
        <f t="shared" si="1"/>
        <v>156.63999999999999</v>
      </c>
      <c r="J38" s="297">
        <f>I38*H38</f>
        <v>626.55999999999995</v>
      </c>
    </row>
    <row r="39" spans="1:15" ht="17.25" customHeight="1">
      <c r="A39" s="292">
        <v>19</v>
      </c>
      <c r="B39" s="326" t="s">
        <v>45</v>
      </c>
      <c r="C39" s="327"/>
      <c r="D39" s="328"/>
      <c r="E39" s="292"/>
      <c r="F39" s="292"/>
      <c r="G39" s="315">
        <f>SUM(G10:G38)</f>
        <v>394792.35502599995</v>
      </c>
      <c r="H39" s="315"/>
      <c r="I39" s="315"/>
      <c r="J39" s="315">
        <f>SUM(J10:J38)</f>
        <v>327489.18502600002</v>
      </c>
      <c r="K39" s="330"/>
      <c r="L39" s="338"/>
    </row>
    <row r="40" spans="1:15" ht="17.25" customHeight="1">
      <c r="A40" s="292">
        <v>20</v>
      </c>
      <c r="B40" s="326" t="s">
        <v>46</v>
      </c>
      <c r="C40" s="755"/>
      <c r="D40" s="292"/>
      <c r="E40" s="292"/>
      <c r="F40" s="292"/>
      <c r="G40" s="315">
        <f>G39/1.18</f>
        <v>334569.79239491525</v>
      </c>
      <c r="H40" s="756"/>
      <c r="I40" s="315"/>
      <c r="J40" s="315">
        <f>J39/1.18</f>
        <v>277533.20764915255</v>
      </c>
      <c r="K40" s="309"/>
      <c r="L40" s="338"/>
    </row>
    <row r="41" spans="1:15" ht="17.25" customHeight="1">
      <c r="A41" s="294">
        <v>21</v>
      </c>
      <c r="B41" s="305" t="s">
        <v>2013</v>
      </c>
      <c r="C41" s="757"/>
      <c r="D41" s="757"/>
      <c r="E41" s="757"/>
      <c r="F41" s="758">
        <v>7.4999999999999997E-2</v>
      </c>
      <c r="G41" s="312">
        <f>F41*G40</f>
        <v>25092.734429618642</v>
      </c>
      <c r="H41" s="759"/>
      <c r="I41" s="758">
        <v>7.4999999999999997E-2</v>
      </c>
      <c r="J41" s="312">
        <f>I41*J40</f>
        <v>20814.990573686442</v>
      </c>
      <c r="K41" s="308"/>
      <c r="L41" s="309"/>
    </row>
    <row r="42" spans="1:15" ht="17.25" customHeight="1">
      <c r="A42" s="388">
        <v>22</v>
      </c>
      <c r="B42" s="406" t="s">
        <v>69</v>
      </c>
      <c r="D42" s="304" t="s">
        <v>63</v>
      </c>
      <c r="E42" s="760">
        <v>5.4</v>
      </c>
      <c r="F42" s="208">
        <f>719.45*1.029</f>
        <v>740.31404999999995</v>
      </c>
      <c r="G42" s="297">
        <f>E42*F42</f>
        <v>3997.69587</v>
      </c>
      <c r="H42" s="294">
        <v>5.4</v>
      </c>
      <c r="I42" s="208">
        <f>719.45*1.029</f>
        <v>740.31404999999995</v>
      </c>
      <c r="J42" s="297">
        <f>H42*I42</f>
        <v>3997.69587</v>
      </c>
      <c r="K42" s="407"/>
    </row>
    <row r="43" spans="1:15" ht="17.25" customHeight="1">
      <c r="A43" s="294">
        <v>23</v>
      </c>
      <c r="B43" s="295" t="s">
        <v>182</v>
      </c>
      <c r="C43" s="296"/>
      <c r="D43" s="294"/>
      <c r="E43" s="294"/>
      <c r="F43" s="294"/>
      <c r="G43" s="297">
        <v>58641.14</v>
      </c>
      <c r="H43" s="297"/>
      <c r="I43" s="337"/>
      <c r="J43" s="297">
        <v>57489.23</v>
      </c>
      <c r="K43" s="1802"/>
      <c r="L43" s="761"/>
      <c r="M43" s="283"/>
      <c r="N43" s="283"/>
      <c r="O43" s="283"/>
    </row>
    <row r="44" spans="1:15" ht="17.25" customHeight="1">
      <c r="A44" s="294">
        <v>24</v>
      </c>
      <c r="B44" s="616" t="s">
        <v>1902</v>
      </c>
      <c r="C44" s="296"/>
      <c r="D44" s="294"/>
      <c r="E44" s="294"/>
      <c r="F44" s="294"/>
      <c r="G44" s="297"/>
      <c r="H44" s="297"/>
      <c r="I44" s="337"/>
      <c r="J44" s="297"/>
      <c r="K44" s="308"/>
      <c r="L44" s="761"/>
      <c r="M44" s="283"/>
      <c r="N44" s="283"/>
      <c r="O44" s="283"/>
    </row>
    <row r="45" spans="1:15" ht="24" customHeight="1">
      <c r="A45" s="294" t="s">
        <v>1358</v>
      </c>
      <c r="B45" s="616" t="s">
        <v>1903</v>
      </c>
      <c r="C45" s="296"/>
      <c r="D45" s="294"/>
      <c r="E45" s="294"/>
      <c r="F45" s="342">
        <v>0.02</v>
      </c>
      <c r="G45" s="297">
        <f>F45*G40</f>
        <v>6691.395847898305</v>
      </c>
      <c r="H45" s="297"/>
      <c r="I45" s="342">
        <v>0.02</v>
      </c>
      <c r="J45" s="297">
        <f>I45*J40</f>
        <v>5550.6641529830513</v>
      </c>
      <c r="L45" s="761"/>
      <c r="M45" s="283"/>
      <c r="N45" s="283"/>
      <c r="O45" s="283"/>
    </row>
    <row r="46" spans="1:15" ht="44.25" customHeight="1">
      <c r="A46" s="294">
        <v>25</v>
      </c>
      <c r="B46" s="616" t="s">
        <v>2676</v>
      </c>
      <c r="C46" s="296"/>
      <c r="D46" s="294"/>
      <c r="E46" s="294"/>
      <c r="F46" s="294"/>
      <c r="G46" s="297">
        <f>(G45+G43+G42+G41+G40)*0.125</f>
        <v>53624.094817804027</v>
      </c>
      <c r="H46" s="297"/>
      <c r="I46" s="337"/>
      <c r="J46" s="297">
        <f>(J45+J43+J42+J41+J40)*0.125</f>
        <v>45673.223530727759</v>
      </c>
      <c r="K46" s="308"/>
      <c r="L46" s="761"/>
      <c r="M46" s="283"/>
      <c r="N46" s="283"/>
      <c r="O46" s="283"/>
    </row>
    <row r="47" spans="1:15" ht="30.75" customHeight="1">
      <c r="A47" s="345">
        <v>26</v>
      </c>
      <c r="B47" s="351" t="s">
        <v>1910</v>
      </c>
      <c r="C47" s="335"/>
      <c r="D47" s="302"/>
      <c r="E47" s="302"/>
      <c r="F47" s="316"/>
      <c r="G47" s="346">
        <f>G46+G45+G43+G42+G41+G40</f>
        <v>482616.85336023621</v>
      </c>
      <c r="H47" s="345"/>
      <c r="I47" s="347"/>
      <c r="J47" s="346">
        <f>J46+J45+J43+J42+J41+J40</f>
        <v>411059.0117765498</v>
      </c>
      <c r="K47" s="348"/>
    </row>
    <row r="48" spans="1:15" ht="17.25" customHeight="1">
      <c r="A48" s="350">
        <v>27</v>
      </c>
      <c r="B48" s="305" t="s">
        <v>1864</v>
      </c>
      <c r="C48" s="335"/>
      <c r="D48" s="302"/>
      <c r="E48" s="302"/>
      <c r="F48" s="316">
        <v>0.09</v>
      </c>
      <c r="G48" s="336">
        <f>G47*F48</f>
        <v>43435.516802421254</v>
      </c>
      <c r="H48" s="345"/>
      <c r="I48" s="336">
        <v>0.09</v>
      </c>
      <c r="J48" s="336">
        <f>J47*I48</f>
        <v>36995.311059889478</v>
      </c>
      <c r="K48" s="348"/>
    </row>
    <row r="49" spans="1:12" ht="17.25" customHeight="1">
      <c r="A49" s="302">
        <v>28</v>
      </c>
      <c r="B49" s="305" t="s">
        <v>1865</v>
      </c>
      <c r="C49" s="335"/>
      <c r="D49" s="302"/>
      <c r="E49" s="302"/>
      <c r="F49" s="316">
        <v>0.09</v>
      </c>
      <c r="G49" s="316">
        <f>G47*F49</f>
        <v>43435.516802421254</v>
      </c>
      <c r="H49" s="302"/>
      <c r="I49" s="316">
        <v>0.09</v>
      </c>
      <c r="J49" s="316">
        <f>J47*I49</f>
        <v>36995.311059889478</v>
      </c>
      <c r="K49" s="411"/>
    </row>
    <row r="50" spans="1:12" ht="27.75" customHeight="1">
      <c r="A50" s="294">
        <v>29</v>
      </c>
      <c r="B50" s="305" t="s">
        <v>1866</v>
      </c>
      <c r="C50" s="296"/>
      <c r="D50" s="294"/>
      <c r="E50" s="294"/>
      <c r="F50" s="294"/>
      <c r="G50" s="297">
        <f>G47+G48+G49</f>
        <v>569487.88696507877</v>
      </c>
      <c r="H50" s="297"/>
      <c r="I50" s="297"/>
      <c r="J50" s="297">
        <f>J47+J48+J49</f>
        <v>485049.6338963288</v>
      </c>
    </row>
    <row r="51" spans="1:12" ht="17.25" customHeight="1">
      <c r="A51" s="345">
        <v>30</v>
      </c>
      <c r="B51" s="351" t="s">
        <v>49</v>
      </c>
      <c r="C51" s="762"/>
      <c r="D51" s="345"/>
      <c r="E51" s="345"/>
      <c r="F51" s="346"/>
      <c r="G51" s="346">
        <f>ROUND(G50,0)</f>
        <v>569488</v>
      </c>
      <c r="H51" s="346"/>
      <c r="I51" s="346"/>
      <c r="J51" s="346">
        <f>ROUND(J50,0)</f>
        <v>485050</v>
      </c>
    </row>
    <row r="52" spans="1:12">
      <c r="A52" s="418"/>
      <c r="B52" s="421"/>
      <c r="C52" s="763"/>
      <c r="D52" s="421"/>
      <c r="E52" s="421"/>
      <c r="F52" s="421"/>
      <c r="G52" s="764"/>
      <c r="H52" s="421"/>
      <c r="I52" s="765"/>
      <c r="J52" s="764"/>
    </row>
    <row r="53" spans="1:12" s="183" customFormat="1" ht="18.75" customHeight="1">
      <c r="A53" s="1941" t="s">
        <v>1447</v>
      </c>
      <c r="B53" s="1941"/>
      <c r="C53" s="1941"/>
      <c r="D53" s="1941"/>
      <c r="E53" s="1941"/>
      <c r="F53" s="1941"/>
      <c r="G53" s="1941"/>
    </row>
    <row r="54" spans="1:12" s="183" customFormat="1" ht="17.25" customHeight="1">
      <c r="A54" s="1942" t="s">
        <v>1448</v>
      </c>
      <c r="B54" s="1942"/>
      <c r="C54" s="1942"/>
      <c r="D54" s="1942"/>
      <c r="E54" s="1942"/>
      <c r="F54" s="1942"/>
      <c r="G54" s="1942"/>
    </row>
    <row r="55" spans="1:12" s="183" customFormat="1">
      <c r="A55" s="364"/>
      <c r="B55" s="365"/>
      <c r="C55" s="366"/>
      <c r="D55" s="363"/>
      <c r="E55" s="366"/>
      <c r="F55" s="366"/>
      <c r="G55" s="363"/>
    </row>
    <row r="56" spans="1:12" s="183" customFormat="1" ht="42.75" customHeight="1">
      <c r="A56" s="1961" t="s">
        <v>2728</v>
      </c>
      <c r="B56" s="1961"/>
      <c r="C56" s="1961"/>
      <c r="D56" s="1961"/>
      <c r="E56" s="1961"/>
      <c r="F56" s="1961"/>
      <c r="G56" s="1961"/>
    </row>
    <row r="57" spans="1:12" s="183" customFormat="1">
      <c r="A57" s="1961" t="s">
        <v>1856</v>
      </c>
      <c r="B57" s="1961"/>
      <c r="C57" s="1961"/>
      <c r="D57" s="1961"/>
      <c r="E57" s="1961"/>
      <c r="F57" s="1961"/>
      <c r="G57" s="1961"/>
    </row>
    <row r="58" spans="1:12" s="183" customFormat="1">
      <c r="A58" s="369" t="s">
        <v>1450</v>
      </c>
      <c r="B58" s="365"/>
      <c r="C58" s="366"/>
      <c r="D58" s="363"/>
      <c r="E58" s="366"/>
      <c r="F58" s="366"/>
      <c r="G58" s="363"/>
    </row>
    <row r="59" spans="1:12" s="183" customFormat="1">
      <c r="A59" s="364"/>
      <c r="B59" s="365"/>
      <c r="C59" s="366"/>
      <c r="D59" s="363"/>
      <c r="E59" s="366"/>
      <c r="F59" s="366"/>
      <c r="G59" s="363"/>
    </row>
    <row r="60" spans="1:12" ht="15.75" customHeight="1">
      <c r="A60" s="2041" t="s">
        <v>2011</v>
      </c>
      <c r="B60" s="2041"/>
      <c r="C60" s="2041"/>
      <c r="D60" s="2041"/>
      <c r="G60" s="314"/>
      <c r="H60" s="314"/>
      <c r="I60" s="766"/>
      <c r="J60" s="314"/>
    </row>
    <row r="61" spans="1:12">
      <c r="A61" s="767"/>
      <c r="B61" s="2042" t="s">
        <v>2012</v>
      </c>
      <c r="C61" s="2042"/>
      <c r="D61" s="2042"/>
      <c r="E61" s="768"/>
      <c r="F61" s="768"/>
      <c r="G61" s="768"/>
      <c r="I61" s="362"/>
    </row>
    <row r="63" spans="1:12" ht="16.5">
      <c r="B63" s="769"/>
      <c r="L63" s="770"/>
    </row>
  </sheetData>
  <mergeCells count="17">
    <mergeCell ref="B1:E1"/>
    <mergeCell ref="B3:H3"/>
    <mergeCell ref="A7:A8"/>
    <mergeCell ref="B7:B8"/>
    <mergeCell ref="C7:C8"/>
    <mergeCell ref="D7:D8"/>
    <mergeCell ref="E7:G7"/>
    <mergeCell ref="H7:J7"/>
    <mergeCell ref="A60:D60"/>
    <mergeCell ref="B61:D61"/>
    <mergeCell ref="A56:G56"/>
    <mergeCell ref="A57:G57"/>
    <mergeCell ref="A19:A21"/>
    <mergeCell ref="A28:A31"/>
    <mergeCell ref="A32:A38"/>
    <mergeCell ref="A53:G53"/>
    <mergeCell ref="A54:G54"/>
  </mergeCells>
  <conditionalFormatting sqref="B39">
    <cfRule type="cellIs" dxfId="50" priority="2" stopIfTrue="1" operator="equal">
      <formula>"?"</formula>
    </cfRule>
  </conditionalFormatting>
  <conditionalFormatting sqref="B40">
    <cfRule type="cellIs" dxfId="49" priority="1" stopIfTrue="1" operator="equal">
      <formula>"?"</formula>
    </cfRule>
  </conditionalFormatting>
  <printOptions horizontalCentered="1" gridLines="1"/>
  <pageMargins left="0.75" right="0" top="0.97" bottom="0.35" header="0.62" footer="0"/>
  <pageSetup paperSize="9" scale="105" fitToHeight="2" orientation="landscape" horizontalDpi="4294967295" r:id="rId1"/>
  <headerFooter alignWithMargins="0"/>
  <rowBreaks count="3" manualBreakCount="3">
    <brk id="23" max="10" man="1"/>
    <brk id="46" max="16383" man="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zoomScaleNormal="100" workbookViewId="0">
      <pane xSplit="3" ySplit="7" topLeftCell="D8" activePane="bottomRight" state="frozen"/>
      <selection pane="topRight" activeCell="D1" sqref="D1"/>
      <selection pane="bottomLeft" activeCell="A8" sqref="A8"/>
      <selection pane="bottomRight" activeCell="G41" sqref="G41"/>
    </sheetView>
  </sheetViews>
  <sheetFormatPr defaultRowHeight="12.75"/>
  <cols>
    <col min="1" max="1" width="5.42578125" style="284" customWidth="1"/>
    <col min="2" max="2" width="50.140625" style="28" customWidth="1"/>
    <col min="3" max="3" width="12.7109375" style="28" customWidth="1"/>
    <col min="4" max="4" width="8.28515625" style="28" customWidth="1"/>
    <col min="5" max="5" width="7" style="28" bestFit="1" customWidth="1"/>
    <col min="6" max="6" width="19.140625" style="28" customWidth="1"/>
    <col min="7" max="7" width="14.28515625" style="28" customWidth="1"/>
    <col min="8" max="8" width="19.7109375" style="28" customWidth="1"/>
    <col min="9" max="9" width="17.85546875" style="28" customWidth="1"/>
    <col min="10" max="10" width="15" style="28" bestFit="1" customWidth="1"/>
    <col min="11" max="11" width="6" style="28" customWidth="1"/>
    <col min="12" max="12" width="5.42578125" style="28" customWidth="1"/>
    <col min="13" max="13" width="10.42578125" style="28" bestFit="1" customWidth="1"/>
    <col min="14" max="14" width="13.42578125" style="28" bestFit="1" customWidth="1"/>
    <col min="15" max="15" width="7" style="28" customWidth="1"/>
    <col min="16" max="16" width="10.5703125" style="28" customWidth="1"/>
    <col min="17" max="256" width="9.140625" style="28"/>
    <col min="257" max="257" width="5.42578125" style="28" customWidth="1"/>
    <col min="258" max="258" width="50.140625" style="28" customWidth="1"/>
    <col min="259" max="259" width="12.7109375" style="28" customWidth="1"/>
    <col min="260" max="260" width="5.28515625" style="28" bestFit="1" customWidth="1"/>
    <col min="261" max="261" width="7" style="28" bestFit="1" customWidth="1"/>
    <col min="262" max="262" width="8.85546875" style="28" customWidth="1"/>
    <col min="263" max="263" width="11" style="28" bestFit="1" customWidth="1"/>
    <col min="264" max="264" width="19.7109375" style="28" customWidth="1"/>
    <col min="265" max="265" width="17.85546875" style="28" customWidth="1"/>
    <col min="266" max="266" width="15" style="28" bestFit="1" customWidth="1"/>
    <col min="267" max="267" width="6" style="28" customWidth="1"/>
    <col min="268" max="268" width="5.42578125" style="28" customWidth="1"/>
    <col min="269" max="269" width="10.42578125" style="28" bestFit="1" customWidth="1"/>
    <col min="270" max="270" width="13.42578125" style="28" bestFit="1" customWidth="1"/>
    <col min="271" max="271" width="7" style="28" customWidth="1"/>
    <col min="272" max="272" width="10.5703125" style="28" customWidth="1"/>
    <col min="273" max="512" width="9.140625" style="28"/>
    <col min="513" max="513" width="5.42578125" style="28" customWidth="1"/>
    <col min="514" max="514" width="50.140625" style="28" customWidth="1"/>
    <col min="515" max="515" width="12.7109375" style="28" customWidth="1"/>
    <col min="516" max="516" width="5.28515625" style="28" bestFit="1" customWidth="1"/>
    <col min="517" max="517" width="7" style="28" bestFit="1" customWidth="1"/>
    <col min="518" max="518" width="8.85546875" style="28" customWidth="1"/>
    <col min="519" max="519" width="11" style="28" bestFit="1" customWidth="1"/>
    <col min="520" max="520" width="19.7109375" style="28" customWidth="1"/>
    <col min="521" max="521" width="17.85546875" style="28" customWidth="1"/>
    <col min="522" max="522" width="15" style="28" bestFit="1" customWidth="1"/>
    <col min="523" max="523" width="6" style="28" customWidth="1"/>
    <col min="524" max="524" width="5.42578125" style="28" customWidth="1"/>
    <col min="525" max="525" width="10.42578125" style="28" bestFit="1" customWidth="1"/>
    <col min="526" max="526" width="13.42578125" style="28" bestFit="1" customWidth="1"/>
    <col min="527" max="527" width="7" style="28" customWidth="1"/>
    <col min="528" max="528" width="10.5703125" style="28" customWidth="1"/>
    <col min="529" max="768" width="9.140625" style="28"/>
    <col min="769" max="769" width="5.42578125" style="28" customWidth="1"/>
    <col min="770" max="770" width="50.140625" style="28" customWidth="1"/>
    <col min="771" max="771" width="12.7109375" style="28" customWidth="1"/>
    <col min="772" max="772" width="5.28515625" style="28" bestFit="1" customWidth="1"/>
    <col min="773" max="773" width="7" style="28" bestFit="1" customWidth="1"/>
    <col min="774" max="774" width="8.85546875" style="28" customWidth="1"/>
    <col min="775" max="775" width="11" style="28" bestFit="1" customWidth="1"/>
    <col min="776" max="776" width="19.7109375" style="28" customWidth="1"/>
    <col min="777" max="777" width="17.85546875" style="28" customWidth="1"/>
    <col min="778" max="778" width="15" style="28" bestFit="1" customWidth="1"/>
    <col min="779" max="779" width="6" style="28" customWidth="1"/>
    <col min="780" max="780" width="5.42578125" style="28" customWidth="1"/>
    <col min="781" max="781" width="10.42578125" style="28" bestFit="1" customWidth="1"/>
    <col min="782" max="782" width="13.42578125" style="28" bestFit="1" customWidth="1"/>
    <col min="783" max="783" width="7" style="28" customWidth="1"/>
    <col min="784" max="784" width="10.5703125" style="28" customWidth="1"/>
    <col min="785" max="1024" width="9.140625" style="28"/>
    <col min="1025" max="1025" width="5.42578125" style="28" customWidth="1"/>
    <col min="1026" max="1026" width="50.140625" style="28" customWidth="1"/>
    <col min="1027" max="1027" width="12.7109375" style="28" customWidth="1"/>
    <col min="1028" max="1028" width="5.28515625" style="28" bestFit="1" customWidth="1"/>
    <col min="1029" max="1029" width="7" style="28" bestFit="1" customWidth="1"/>
    <col min="1030" max="1030" width="8.85546875" style="28" customWidth="1"/>
    <col min="1031" max="1031" width="11" style="28" bestFit="1" customWidth="1"/>
    <col min="1032" max="1032" width="19.7109375" style="28" customWidth="1"/>
    <col min="1033" max="1033" width="17.85546875" style="28" customWidth="1"/>
    <col min="1034" max="1034" width="15" style="28" bestFit="1" customWidth="1"/>
    <col min="1035" max="1035" width="6" style="28" customWidth="1"/>
    <col min="1036" max="1036" width="5.42578125" style="28" customWidth="1"/>
    <col min="1037" max="1037" width="10.42578125" style="28" bestFit="1" customWidth="1"/>
    <col min="1038" max="1038" width="13.42578125" style="28" bestFit="1" customWidth="1"/>
    <col min="1039" max="1039" width="7" style="28" customWidth="1"/>
    <col min="1040" max="1040" width="10.5703125" style="28" customWidth="1"/>
    <col min="1041" max="1280" width="9.140625" style="28"/>
    <col min="1281" max="1281" width="5.42578125" style="28" customWidth="1"/>
    <col min="1282" max="1282" width="50.140625" style="28" customWidth="1"/>
    <col min="1283" max="1283" width="12.7109375" style="28" customWidth="1"/>
    <col min="1284" max="1284" width="5.28515625" style="28" bestFit="1" customWidth="1"/>
    <col min="1285" max="1285" width="7" style="28" bestFit="1" customWidth="1"/>
    <col min="1286" max="1286" width="8.85546875" style="28" customWidth="1"/>
    <col min="1287" max="1287" width="11" style="28" bestFit="1" customWidth="1"/>
    <col min="1288" max="1288" width="19.7109375" style="28" customWidth="1"/>
    <col min="1289" max="1289" width="17.85546875" style="28" customWidth="1"/>
    <col min="1290" max="1290" width="15" style="28" bestFit="1" customWidth="1"/>
    <col min="1291" max="1291" width="6" style="28" customWidth="1"/>
    <col min="1292" max="1292" width="5.42578125" style="28" customWidth="1"/>
    <col min="1293" max="1293" width="10.42578125" style="28" bestFit="1" customWidth="1"/>
    <col min="1294" max="1294" width="13.42578125" style="28" bestFit="1" customWidth="1"/>
    <col min="1295" max="1295" width="7" style="28" customWidth="1"/>
    <col min="1296" max="1296" width="10.5703125" style="28" customWidth="1"/>
    <col min="1297" max="1536" width="9.140625" style="28"/>
    <col min="1537" max="1537" width="5.42578125" style="28" customWidth="1"/>
    <col min="1538" max="1538" width="50.140625" style="28" customWidth="1"/>
    <col min="1539" max="1539" width="12.7109375" style="28" customWidth="1"/>
    <col min="1540" max="1540" width="5.28515625" style="28" bestFit="1" customWidth="1"/>
    <col min="1541" max="1541" width="7" style="28" bestFit="1" customWidth="1"/>
    <col min="1542" max="1542" width="8.85546875" style="28" customWidth="1"/>
    <col min="1543" max="1543" width="11" style="28" bestFit="1" customWidth="1"/>
    <col min="1544" max="1544" width="19.7109375" style="28" customWidth="1"/>
    <col min="1545" max="1545" width="17.85546875" style="28" customWidth="1"/>
    <col min="1546" max="1546" width="15" style="28" bestFit="1" customWidth="1"/>
    <col min="1547" max="1547" width="6" style="28" customWidth="1"/>
    <col min="1548" max="1548" width="5.42578125" style="28" customWidth="1"/>
    <col min="1549" max="1549" width="10.42578125" style="28" bestFit="1" customWidth="1"/>
    <col min="1550" max="1550" width="13.42578125" style="28" bestFit="1" customWidth="1"/>
    <col min="1551" max="1551" width="7" style="28" customWidth="1"/>
    <col min="1552" max="1552" width="10.5703125" style="28" customWidth="1"/>
    <col min="1553" max="1792" width="9.140625" style="28"/>
    <col min="1793" max="1793" width="5.42578125" style="28" customWidth="1"/>
    <col min="1794" max="1794" width="50.140625" style="28" customWidth="1"/>
    <col min="1795" max="1795" width="12.7109375" style="28" customWidth="1"/>
    <col min="1796" max="1796" width="5.28515625" style="28" bestFit="1" customWidth="1"/>
    <col min="1797" max="1797" width="7" style="28" bestFit="1" customWidth="1"/>
    <col min="1798" max="1798" width="8.85546875" style="28" customWidth="1"/>
    <col min="1799" max="1799" width="11" style="28" bestFit="1" customWidth="1"/>
    <col min="1800" max="1800" width="19.7109375" style="28" customWidth="1"/>
    <col min="1801" max="1801" width="17.85546875" style="28" customWidth="1"/>
    <col min="1802" max="1802" width="15" style="28" bestFit="1" customWidth="1"/>
    <col min="1803" max="1803" width="6" style="28" customWidth="1"/>
    <col min="1804" max="1804" width="5.42578125" style="28" customWidth="1"/>
    <col min="1805" max="1805" width="10.42578125" style="28" bestFit="1" customWidth="1"/>
    <col min="1806" max="1806" width="13.42578125" style="28" bestFit="1" customWidth="1"/>
    <col min="1807" max="1807" width="7" style="28" customWidth="1"/>
    <col min="1808" max="1808" width="10.5703125" style="28" customWidth="1"/>
    <col min="1809" max="2048" width="9.140625" style="28"/>
    <col min="2049" max="2049" width="5.42578125" style="28" customWidth="1"/>
    <col min="2050" max="2050" width="50.140625" style="28" customWidth="1"/>
    <col min="2051" max="2051" width="12.7109375" style="28" customWidth="1"/>
    <col min="2052" max="2052" width="5.28515625" style="28" bestFit="1" customWidth="1"/>
    <col min="2053" max="2053" width="7" style="28" bestFit="1" customWidth="1"/>
    <col min="2054" max="2054" width="8.85546875" style="28" customWidth="1"/>
    <col min="2055" max="2055" width="11" style="28" bestFit="1" customWidth="1"/>
    <col min="2056" max="2056" width="19.7109375" style="28" customWidth="1"/>
    <col min="2057" max="2057" width="17.85546875" style="28" customWidth="1"/>
    <col min="2058" max="2058" width="15" style="28" bestFit="1" customWidth="1"/>
    <col min="2059" max="2059" width="6" style="28" customWidth="1"/>
    <col min="2060" max="2060" width="5.42578125" style="28" customWidth="1"/>
    <col min="2061" max="2061" width="10.42578125" style="28" bestFit="1" customWidth="1"/>
    <col min="2062" max="2062" width="13.42578125" style="28" bestFit="1" customWidth="1"/>
    <col min="2063" max="2063" width="7" style="28" customWidth="1"/>
    <col min="2064" max="2064" width="10.5703125" style="28" customWidth="1"/>
    <col min="2065" max="2304" width="9.140625" style="28"/>
    <col min="2305" max="2305" width="5.42578125" style="28" customWidth="1"/>
    <col min="2306" max="2306" width="50.140625" style="28" customWidth="1"/>
    <col min="2307" max="2307" width="12.7109375" style="28" customWidth="1"/>
    <col min="2308" max="2308" width="5.28515625" style="28" bestFit="1" customWidth="1"/>
    <col min="2309" max="2309" width="7" style="28" bestFit="1" customWidth="1"/>
    <col min="2310" max="2310" width="8.85546875" style="28" customWidth="1"/>
    <col min="2311" max="2311" width="11" style="28" bestFit="1" customWidth="1"/>
    <col min="2312" max="2312" width="19.7109375" style="28" customWidth="1"/>
    <col min="2313" max="2313" width="17.85546875" style="28" customWidth="1"/>
    <col min="2314" max="2314" width="15" style="28" bestFit="1" customWidth="1"/>
    <col min="2315" max="2315" width="6" style="28" customWidth="1"/>
    <col min="2316" max="2316" width="5.42578125" style="28" customWidth="1"/>
    <col min="2317" max="2317" width="10.42578125" style="28" bestFit="1" customWidth="1"/>
    <col min="2318" max="2318" width="13.42578125" style="28" bestFit="1" customWidth="1"/>
    <col min="2319" max="2319" width="7" style="28" customWidth="1"/>
    <col min="2320" max="2320" width="10.5703125" style="28" customWidth="1"/>
    <col min="2321" max="2560" width="9.140625" style="28"/>
    <col min="2561" max="2561" width="5.42578125" style="28" customWidth="1"/>
    <col min="2562" max="2562" width="50.140625" style="28" customWidth="1"/>
    <col min="2563" max="2563" width="12.7109375" style="28" customWidth="1"/>
    <col min="2564" max="2564" width="5.28515625" style="28" bestFit="1" customWidth="1"/>
    <col min="2565" max="2565" width="7" style="28" bestFit="1" customWidth="1"/>
    <col min="2566" max="2566" width="8.85546875" style="28" customWidth="1"/>
    <col min="2567" max="2567" width="11" style="28" bestFit="1" customWidth="1"/>
    <col min="2568" max="2568" width="19.7109375" style="28" customWidth="1"/>
    <col min="2569" max="2569" width="17.85546875" style="28" customWidth="1"/>
    <col min="2570" max="2570" width="15" style="28" bestFit="1" customWidth="1"/>
    <col min="2571" max="2571" width="6" style="28" customWidth="1"/>
    <col min="2572" max="2572" width="5.42578125" style="28" customWidth="1"/>
    <col min="2573" max="2573" width="10.42578125" style="28" bestFit="1" customWidth="1"/>
    <col min="2574" max="2574" width="13.42578125" style="28" bestFit="1" customWidth="1"/>
    <col min="2575" max="2575" width="7" style="28" customWidth="1"/>
    <col min="2576" max="2576" width="10.5703125" style="28" customWidth="1"/>
    <col min="2577" max="2816" width="9.140625" style="28"/>
    <col min="2817" max="2817" width="5.42578125" style="28" customWidth="1"/>
    <col min="2818" max="2818" width="50.140625" style="28" customWidth="1"/>
    <col min="2819" max="2819" width="12.7109375" style="28" customWidth="1"/>
    <col min="2820" max="2820" width="5.28515625" style="28" bestFit="1" customWidth="1"/>
    <col min="2821" max="2821" width="7" style="28" bestFit="1" customWidth="1"/>
    <col min="2822" max="2822" width="8.85546875" style="28" customWidth="1"/>
    <col min="2823" max="2823" width="11" style="28" bestFit="1" customWidth="1"/>
    <col min="2824" max="2824" width="19.7109375" style="28" customWidth="1"/>
    <col min="2825" max="2825" width="17.85546875" style="28" customWidth="1"/>
    <col min="2826" max="2826" width="15" style="28" bestFit="1" customWidth="1"/>
    <col min="2827" max="2827" width="6" style="28" customWidth="1"/>
    <col min="2828" max="2828" width="5.42578125" style="28" customWidth="1"/>
    <col min="2829" max="2829" width="10.42578125" style="28" bestFit="1" customWidth="1"/>
    <col min="2830" max="2830" width="13.42578125" style="28" bestFit="1" customWidth="1"/>
    <col min="2831" max="2831" width="7" style="28" customWidth="1"/>
    <col min="2832" max="2832" width="10.5703125" style="28" customWidth="1"/>
    <col min="2833" max="3072" width="9.140625" style="28"/>
    <col min="3073" max="3073" width="5.42578125" style="28" customWidth="1"/>
    <col min="3074" max="3074" width="50.140625" style="28" customWidth="1"/>
    <col min="3075" max="3075" width="12.7109375" style="28" customWidth="1"/>
    <col min="3076" max="3076" width="5.28515625" style="28" bestFit="1" customWidth="1"/>
    <col min="3077" max="3077" width="7" style="28" bestFit="1" customWidth="1"/>
    <col min="3078" max="3078" width="8.85546875" style="28" customWidth="1"/>
    <col min="3079" max="3079" width="11" style="28" bestFit="1" customWidth="1"/>
    <col min="3080" max="3080" width="19.7109375" style="28" customWidth="1"/>
    <col min="3081" max="3081" width="17.85546875" style="28" customWidth="1"/>
    <col min="3082" max="3082" width="15" style="28" bestFit="1" customWidth="1"/>
    <col min="3083" max="3083" width="6" style="28" customWidth="1"/>
    <col min="3084" max="3084" width="5.42578125" style="28" customWidth="1"/>
    <col min="3085" max="3085" width="10.42578125" style="28" bestFit="1" customWidth="1"/>
    <col min="3086" max="3086" width="13.42578125" style="28" bestFit="1" customWidth="1"/>
    <col min="3087" max="3087" width="7" style="28" customWidth="1"/>
    <col min="3088" max="3088" width="10.5703125" style="28" customWidth="1"/>
    <col min="3089" max="3328" width="9.140625" style="28"/>
    <col min="3329" max="3329" width="5.42578125" style="28" customWidth="1"/>
    <col min="3330" max="3330" width="50.140625" style="28" customWidth="1"/>
    <col min="3331" max="3331" width="12.7109375" style="28" customWidth="1"/>
    <col min="3332" max="3332" width="5.28515625" style="28" bestFit="1" customWidth="1"/>
    <col min="3333" max="3333" width="7" style="28" bestFit="1" customWidth="1"/>
    <col min="3334" max="3334" width="8.85546875" style="28" customWidth="1"/>
    <col min="3335" max="3335" width="11" style="28" bestFit="1" customWidth="1"/>
    <col min="3336" max="3336" width="19.7109375" style="28" customWidth="1"/>
    <col min="3337" max="3337" width="17.85546875" style="28" customWidth="1"/>
    <col min="3338" max="3338" width="15" style="28" bestFit="1" customWidth="1"/>
    <col min="3339" max="3339" width="6" style="28" customWidth="1"/>
    <col min="3340" max="3340" width="5.42578125" style="28" customWidth="1"/>
    <col min="3341" max="3341" width="10.42578125" style="28" bestFit="1" customWidth="1"/>
    <col min="3342" max="3342" width="13.42578125" style="28" bestFit="1" customWidth="1"/>
    <col min="3343" max="3343" width="7" style="28" customWidth="1"/>
    <col min="3344" max="3344" width="10.5703125" style="28" customWidth="1"/>
    <col min="3345" max="3584" width="9.140625" style="28"/>
    <col min="3585" max="3585" width="5.42578125" style="28" customWidth="1"/>
    <col min="3586" max="3586" width="50.140625" style="28" customWidth="1"/>
    <col min="3587" max="3587" width="12.7109375" style="28" customWidth="1"/>
    <col min="3588" max="3588" width="5.28515625" style="28" bestFit="1" customWidth="1"/>
    <col min="3589" max="3589" width="7" style="28" bestFit="1" customWidth="1"/>
    <col min="3590" max="3590" width="8.85546875" style="28" customWidth="1"/>
    <col min="3591" max="3591" width="11" style="28" bestFit="1" customWidth="1"/>
    <col min="3592" max="3592" width="19.7109375" style="28" customWidth="1"/>
    <col min="3593" max="3593" width="17.85546875" style="28" customWidth="1"/>
    <col min="3594" max="3594" width="15" style="28" bestFit="1" customWidth="1"/>
    <col min="3595" max="3595" width="6" style="28" customWidth="1"/>
    <col min="3596" max="3596" width="5.42578125" style="28" customWidth="1"/>
    <col min="3597" max="3597" width="10.42578125" style="28" bestFit="1" customWidth="1"/>
    <col min="3598" max="3598" width="13.42578125" style="28" bestFit="1" customWidth="1"/>
    <col min="3599" max="3599" width="7" style="28" customWidth="1"/>
    <col min="3600" max="3600" width="10.5703125" style="28" customWidth="1"/>
    <col min="3601" max="3840" width="9.140625" style="28"/>
    <col min="3841" max="3841" width="5.42578125" style="28" customWidth="1"/>
    <col min="3842" max="3842" width="50.140625" style="28" customWidth="1"/>
    <col min="3843" max="3843" width="12.7109375" style="28" customWidth="1"/>
    <col min="3844" max="3844" width="5.28515625" style="28" bestFit="1" customWidth="1"/>
    <col min="3845" max="3845" width="7" style="28" bestFit="1" customWidth="1"/>
    <col min="3846" max="3846" width="8.85546875" style="28" customWidth="1"/>
    <col min="3847" max="3847" width="11" style="28" bestFit="1" customWidth="1"/>
    <col min="3848" max="3848" width="19.7109375" style="28" customWidth="1"/>
    <col min="3849" max="3849" width="17.85546875" style="28" customWidth="1"/>
    <col min="3850" max="3850" width="15" style="28" bestFit="1" customWidth="1"/>
    <col min="3851" max="3851" width="6" style="28" customWidth="1"/>
    <col min="3852" max="3852" width="5.42578125" style="28" customWidth="1"/>
    <col min="3853" max="3853" width="10.42578125" style="28" bestFit="1" customWidth="1"/>
    <col min="3854" max="3854" width="13.42578125" style="28" bestFit="1" customWidth="1"/>
    <col min="3855" max="3855" width="7" style="28" customWidth="1"/>
    <col min="3856" max="3856" width="10.5703125" style="28" customWidth="1"/>
    <col min="3857" max="4096" width="9.140625" style="28"/>
    <col min="4097" max="4097" width="5.42578125" style="28" customWidth="1"/>
    <col min="4098" max="4098" width="50.140625" style="28" customWidth="1"/>
    <col min="4099" max="4099" width="12.7109375" style="28" customWidth="1"/>
    <col min="4100" max="4100" width="5.28515625" style="28" bestFit="1" customWidth="1"/>
    <col min="4101" max="4101" width="7" style="28" bestFit="1" customWidth="1"/>
    <col min="4102" max="4102" width="8.85546875" style="28" customWidth="1"/>
    <col min="4103" max="4103" width="11" style="28" bestFit="1" customWidth="1"/>
    <col min="4104" max="4104" width="19.7109375" style="28" customWidth="1"/>
    <col min="4105" max="4105" width="17.85546875" style="28" customWidth="1"/>
    <col min="4106" max="4106" width="15" style="28" bestFit="1" customWidth="1"/>
    <col min="4107" max="4107" width="6" style="28" customWidth="1"/>
    <col min="4108" max="4108" width="5.42578125" style="28" customWidth="1"/>
    <col min="4109" max="4109" width="10.42578125" style="28" bestFit="1" customWidth="1"/>
    <col min="4110" max="4110" width="13.42578125" style="28" bestFit="1" customWidth="1"/>
    <col min="4111" max="4111" width="7" style="28" customWidth="1"/>
    <col min="4112" max="4112" width="10.5703125" style="28" customWidth="1"/>
    <col min="4113" max="4352" width="9.140625" style="28"/>
    <col min="4353" max="4353" width="5.42578125" style="28" customWidth="1"/>
    <col min="4354" max="4354" width="50.140625" style="28" customWidth="1"/>
    <col min="4355" max="4355" width="12.7109375" style="28" customWidth="1"/>
    <col min="4356" max="4356" width="5.28515625" style="28" bestFit="1" customWidth="1"/>
    <col min="4357" max="4357" width="7" style="28" bestFit="1" customWidth="1"/>
    <col min="4358" max="4358" width="8.85546875" style="28" customWidth="1"/>
    <col min="4359" max="4359" width="11" style="28" bestFit="1" customWidth="1"/>
    <col min="4360" max="4360" width="19.7109375" style="28" customWidth="1"/>
    <col min="4361" max="4361" width="17.85546875" style="28" customWidth="1"/>
    <col min="4362" max="4362" width="15" style="28" bestFit="1" customWidth="1"/>
    <col min="4363" max="4363" width="6" style="28" customWidth="1"/>
    <col min="4364" max="4364" width="5.42578125" style="28" customWidth="1"/>
    <col min="4365" max="4365" width="10.42578125" style="28" bestFit="1" customWidth="1"/>
    <col min="4366" max="4366" width="13.42578125" style="28" bestFit="1" customWidth="1"/>
    <col min="4367" max="4367" width="7" style="28" customWidth="1"/>
    <col min="4368" max="4368" width="10.5703125" style="28" customWidth="1"/>
    <col min="4369" max="4608" width="9.140625" style="28"/>
    <col min="4609" max="4609" width="5.42578125" style="28" customWidth="1"/>
    <col min="4610" max="4610" width="50.140625" style="28" customWidth="1"/>
    <col min="4611" max="4611" width="12.7109375" style="28" customWidth="1"/>
    <col min="4612" max="4612" width="5.28515625" style="28" bestFit="1" customWidth="1"/>
    <col min="4613" max="4613" width="7" style="28" bestFit="1" customWidth="1"/>
    <col min="4614" max="4614" width="8.85546875" style="28" customWidth="1"/>
    <col min="4615" max="4615" width="11" style="28" bestFit="1" customWidth="1"/>
    <col min="4616" max="4616" width="19.7109375" style="28" customWidth="1"/>
    <col min="4617" max="4617" width="17.85546875" style="28" customWidth="1"/>
    <col min="4618" max="4618" width="15" style="28" bestFit="1" customWidth="1"/>
    <col min="4619" max="4619" width="6" style="28" customWidth="1"/>
    <col min="4620" max="4620" width="5.42578125" style="28" customWidth="1"/>
    <col min="4621" max="4621" width="10.42578125" style="28" bestFit="1" customWidth="1"/>
    <col min="4622" max="4622" width="13.42578125" style="28" bestFit="1" customWidth="1"/>
    <col min="4623" max="4623" width="7" style="28" customWidth="1"/>
    <col min="4624" max="4624" width="10.5703125" style="28" customWidth="1"/>
    <col min="4625" max="4864" width="9.140625" style="28"/>
    <col min="4865" max="4865" width="5.42578125" style="28" customWidth="1"/>
    <col min="4866" max="4866" width="50.140625" style="28" customWidth="1"/>
    <col min="4867" max="4867" width="12.7109375" style="28" customWidth="1"/>
    <col min="4868" max="4868" width="5.28515625" style="28" bestFit="1" customWidth="1"/>
    <col min="4869" max="4869" width="7" style="28" bestFit="1" customWidth="1"/>
    <col min="4870" max="4870" width="8.85546875" style="28" customWidth="1"/>
    <col min="4871" max="4871" width="11" style="28" bestFit="1" customWidth="1"/>
    <col min="4872" max="4872" width="19.7109375" style="28" customWidth="1"/>
    <col min="4873" max="4873" width="17.85546875" style="28" customWidth="1"/>
    <col min="4874" max="4874" width="15" style="28" bestFit="1" customWidth="1"/>
    <col min="4875" max="4875" width="6" style="28" customWidth="1"/>
    <col min="4876" max="4876" width="5.42578125" style="28" customWidth="1"/>
    <col min="4877" max="4877" width="10.42578125" style="28" bestFit="1" customWidth="1"/>
    <col min="4878" max="4878" width="13.42578125" style="28" bestFit="1" customWidth="1"/>
    <col min="4879" max="4879" width="7" style="28" customWidth="1"/>
    <col min="4880" max="4880" width="10.5703125" style="28" customWidth="1"/>
    <col min="4881" max="5120" width="9.140625" style="28"/>
    <col min="5121" max="5121" width="5.42578125" style="28" customWidth="1"/>
    <col min="5122" max="5122" width="50.140625" style="28" customWidth="1"/>
    <col min="5123" max="5123" width="12.7109375" style="28" customWidth="1"/>
    <col min="5124" max="5124" width="5.28515625" style="28" bestFit="1" customWidth="1"/>
    <col min="5125" max="5125" width="7" style="28" bestFit="1" customWidth="1"/>
    <col min="5126" max="5126" width="8.85546875" style="28" customWidth="1"/>
    <col min="5127" max="5127" width="11" style="28" bestFit="1" customWidth="1"/>
    <col min="5128" max="5128" width="19.7109375" style="28" customWidth="1"/>
    <col min="5129" max="5129" width="17.85546875" style="28" customWidth="1"/>
    <col min="5130" max="5130" width="15" style="28" bestFit="1" customWidth="1"/>
    <col min="5131" max="5131" width="6" style="28" customWidth="1"/>
    <col min="5132" max="5132" width="5.42578125" style="28" customWidth="1"/>
    <col min="5133" max="5133" width="10.42578125" style="28" bestFit="1" customWidth="1"/>
    <col min="5134" max="5134" width="13.42578125" style="28" bestFit="1" customWidth="1"/>
    <col min="5135" max="5135" width="7" style="28" customWidth="1"/>
    <col min="5136" max="5136" width="10.5703125" style="28" customWidth="1"/>
    <col min="5137" max="5376" width="9.140625" style="28"/>
    <col min="5377" max="5377" width="5.42578125" style="28" customWidth="1"/>
    <col min="5378" max="5378" width="50.140625" style="28" customWidth="1"/>
    <col min="5379" max="5379" width="12.7109375" style="28" customWidth="1"/>
    <col min="5380" max="5380" width="5.28515625" style="28" bestFit="1" customWidth="1"/>
    <col min="5381" max="5381" width="7" style="28" bestFit="1" customWidth="1"/>
    <col min="5382" max="5382" width="8.85546875" style="28" customWidth="1"/>
    <col min="5383" max="5383" width="11" style="28" bestFit="1" customWidth="1"/>
    <col min="5384" max="5384" width="19.7109375" style="28" customWidth="1"/>
    <col min="5385" max="5385" width="17.85546875" style="28" customWidth="1"/>
    <col min="5386" max="5386" width="15" style="28" bestFit="1" customWidth="1"/>
    <col min="5387" max="5387" width="6" style="28" customWidth="1"/>
    <col min="5388" max="5388" width="5.42578125" style="28" customWidth="1"/>
    <col min="5389" max="5389" width="10.42578125" style="28" bestFit="1" customWidth="1"/>
    <col min="5390" max="5390" width="13.42578125" style="28" bestFit="1" customWidth="1"/>
    <col min="5391" max="5391" width="7" style="28" customWidth="1"/>
    <col min="5392" max="5392" width="10.5703125" style="28" customWidth="1"/>
    <col min="5393" max="5632" width="9.140625" style="28"/>
    <col min="5633" max="5633" width="5.42578125" style="28" customWidth="1"/>
    <col min="5634" max="5634" width="50.140625" style="28" customWidth="1"/>
    <col min="5635" max="5635" width="12.7109375" style="28" customWidth="1"/>
    <col min="5636" max="5636" width="5.28515625" style="28" bestFit="1" customWidth="1"/>
    <col min="5637" max="5637" width="7" style="28" bestFit="1" customWidth="1"/>
    <col min="5638" max="5638" width="8.85546875" style="28" customWidth="1"/>
    <col min="5639" max="5639" width="11" style="28" bestFit="1" customWidth="1"/>
    <col min="5640" max="5640" width="19.7109375" style="28" customWidth="1"/>
    <col min="5641" max="5641" width="17.85546875" style="28" customWidth="1"/>
    <col min="5642" max="5642" width="15" style="28" bestFit="1" customWidth="1"/>
    <col min="5643" max="5643" width="6" style="28" customWidth="1"/>
    <col min="5644" max="5644" width="5.42578125" style="28" customWidth="1"/>
    <col min="5645" max="5645" width="10.42578125" style="28" bestFit="1" customWidth="1"/>
    <col min="5646" max="5646" width="13.42578125" style="28" bestFit="1" customWidth="1"/>
    <col min="5647" max="5647" width="7" style="28" customWidth="1"/>
    <col min="5648" max="5648" width="10.5703125" style="28" customWidth="1"/>
    <col min="5649" max="5888" width="9.140625" style="28"/>
    <col min="5889" max="5889" width="5.42578125" style="28" customWidth="1"/>
    <col min="5890" max="5890" width="50.140625" style="28" customWidth="1"/>
    <col min="5891" max="5891" width="12.7109375" style="28" customWidth="1"/>
    <col min="5892" max="5892" width="5.28515625" style="28" bestFit="1" customWidth="1"/>
    <col min="5893" max="5893" width="7" style="28" bestFit="1" customWidth="1"/>
    <col min="5894" max="5894" width="8.85546875" style="28" customWidth="1"/>
    <col min="5895" max="5895" width="11" style="28" bestFit="1" customWidth="1"/>
    <col min="5896" max="5896" width="19.7109375" style="28" customWidth="1"/>
    <col min="5897" max="5897" width="17.85546875" style="28" customWidth="1"/>
    <col min="5898" max="5898" width="15" style="28" bestFit="1" customWidth="1"/>
    <col min="5899" max="5899" width="6" style="28" customWidth="1"/>
    <col min="5900" max="5900" width="5.42578125" style="28" customWidth="1"/>
    <col min="5901" max="5901" width="10.42578125" style="28" bestFit="1" customWidth="1"/>
    <col min="5902" max="5902" width="13.42578125" style="28" bestFit="1" customWidth="1"/>
    <col min="5903" max="5903" width="7" style="28" customWidth="1"/>
    <col min="5904" max="5904" width="10.5703125" style="28" customWidth="1"/>
    <col min="5905" max="6144" width="9.140625" style="28"/>
    <col min="6145" max="6145" width="5.42578125" style="28" customWidth="1"/>
    <col min="6146" max="6146" width="50.140625" style="28" customWidth="1"/>
    <col min="6147" max="6147" width="12.7109375" style="28" customWidth="1"/>
    <col min="6148" max="6148" width="5.28515625" style="28" bestFit="1" customWidth="1"/>
    <col min="6149" max="6149" width="7" style="28" bestFit="1" customWidth="1"/>
    <col min="6150" max="6150" width="8.85546875" style="28" customWidth="1"/>
    <col min="6151" max="6151" width="11" style="28" bestFit="1" customWidth="1"/>
    <col min="6152" max="6152" width="19.7109375" style="28" customWidth="1"/>
    <col min="6153" max="6153" width="17.85546875" style="28" customWidth="1"/>
    <col min="6154" max="6154" width="15" style="28" bestFit="1" customWidth="1"/>
    <col min="6155" max="6155" width="6" style="28" customWidth="1"/>
    <col min="6156" max="6156" width="5.42578125" style="28" customWidth="1"/>
    <col min="6157" max="6157" width="10.42578125" style="28" bestFit="1" customWidth="1"/>
    <col min="6158" max="6158" width="13.42578125" style="28" bestFit="1" customWidth="1"/>
    <col min="6159" max="6159" width="7" style="28" customWidth="1"/>
    <col min="6160" max="6160" width="10.5703125" style="28" customWidth="1"/>
    <col min="6161" max="6400" width="9.140625" style="28"/>
    <col min="6401" max="6401" width="5.42578125" style="28" customWidth="1"/>
    <col min="6402" max="6402" width="50.140625" style="28" customWidth="1"/>
    <col min="6403" max="6403" width="12.7109375" style="28" customWidth="1"/>
    <col min="6404" max="6404" width="5.28515625" style="28" bestFit="1" customWidth="1"/>
    <col min="6405" max="6405" width="7" style="28" bestFit="1" customWidth="1"/>
    <col min="6406" max="6406" width="8.85546875" style="28" customWidth="1"/>
    <col min="6407" max="6407" width="11" style="28" bestFit="1" customWidth="1"/>
    <col min="6408" max="6408" width="19.7109375" style="28" customWidth="1"/>
    <col min="6409" max="6409" width="17.85546875" style="28" customWidth="1"/>
    <col min="6410" max="6410" width="15" style="28" bestFit="1" customWidth="1"/>
    <col min="6411" max="6411" width="6" style="28" customWidth="1"/>
    <col min="6412" max="6412" width="5.42578125" style="28" customWidth="1"/>
    <col min="6413" max="6413" width="10.42578125" style="28" bestFit="1" customWidth="1"/>
    <col min="6414" max="6414" width="13.42578125" style="28" bestFit="1" customWidth="1"/>
    <col min="6415" max="6415" width="7" style="28" customWidth="1"/>
    <col min="6416" max="6416" width="10.5703125" style="28" customWidth="1"/>
    <col min="6417" max="6656" width="9.140625" style="28"/>
    <col min="6657" max="6657" width="5.42578125" style="28" customWidth="1"/>
    <col min="6658" max="6658" width="50.140625" style="28" customWidth="1"/>
    <col min="6659" max="6659" width="12.7109375" style="28" customWidth="1"/>
    <col min="6660" max="6660" width="5.28515625" style="28" bestFit="1" customWidth="1"/>
    <col min="6661" max="6661" width="7" style="28" bestFit="1" customWidth="1"/>
    <col min="6662" max="6662" width="8.85546875" style="28" customWidth="1"/>
    <col min="6663" max="6663" width="11" style="28" bestFit="1" customWidth="1"/>
    <col min="6664" max="6664" width="19.7109375" style="28" customWidth="1"/>
    <col min="6665" max="6665" width="17.85546875" style="28" customWidth="1"/>
    <col min="6666" max="6666" width="15" style="28" bestFit="1" customWidth="1"/>
    <col min="6667" max="6667" width="6" style="28" customWidth="1"/>
    <col min="6668" max="6668" width="5.42578125" style="28" customWidth="1"/>
    <col min="6669" max="6669" width="10.42578125" style="28" bestFit="1" customWidth="1"/>
    <col min="6670" max="6670" width="13.42578125" style="28" bestFit="1" customWidth="1"/>
    <col min="6671" max="6671" width="7" style="28" customWidth="1"/>
    <col min="6672" max="6672" width="10.5703125" style="28" customWidth="1"/>
    <col min="6673" max="6912" width="9.140625" style="28"/>
    <col min="6913" max="6913" width="5.42578125" style="28" customWidth="1"/>
    <col min="6914" max="6914" width="50.140625" style="28" customWidth="1"/>
    <col min="6915" max="6915" width="12.7109375" style="28" customWidth="1"/>
    <col min="6916" max="6916" width="5.28515625" style="28" bestFit="1" customWidth="1"/>
    <col min="6917" max="6917" width="7" style="28" bestFit="1" customWidth="1"/>
    <col min="6918" max="6918" width="8.85546875" style="28" customWidth="1"/>
    <col min="6919" max="6919" width="11" style="28" bestFit="1" customWidth="1"/>
    <col min="6920" max="6920" width="19.7109375" style="28" customWidth="1"/>
    <col min="6921" max="6921" width="17.85546875" style="28" customWidth="1"/>
    <col min="6922" max="6922" width="15" style="28" bestFit="1" customWidth="1"/>
    <col min="6923" max="6923" width="6" style="28" customWidth="1"/>
    <col min="6924" max="6924" width="5.42578125" style="28" customWidth="1"/>
    <col min="6925" max="6925" width="10.42578125" style="28" bestFit="1" customWidth="1"/>
    <col min="6926" max="6926" width="13.42578125" style="28" bestFit="1" customWidth="1"/>
    <col min="6927" max="6927" width="7" style="28" customWidth="1"/>
    <col min="6928" max="6928" width="10.5703125" style="28" customWidth="1"/>
    <col min="6929" max="7168" width="9.140625" style="28"/>
    <col min="7169" max="7169" width="5.42578125" style="28" customWidth="1"/>
    <col min="7170" max="7170" width="50.140625" style="28" customWidth="1"/>
    <col min="7171" max="7171" width="12.7109375" style="28" customWidth="1"/>
    <col min="7172" max="7172" width="5.28515625" style="28" bestFit="1" customWidth="1"/>
    <col min="7173" max="7173" width="7" style="28" bestFit="1" customWidth="1"/>
    <col min="7174" max="7174" width="8.85546875" style="28" customWidth="1"/>
    <col min="7175" max="7175" width="11" style="28" bestFit="1" customWidth="1"/>
    <col min="7176" max="7176" width="19.7109375" style="28" customWidth="1"/>
    <col min="7177" max="7177" width="17.85546875" style="28" customWidth="1"/>
    <col min="7178" max="7178" width="15" style="28" bestFit="1" customWidth="1"/>
    <col min="7179" max="7179" width="6" style="28" customWidth="1"/>
    <col min="7180" max="7180" width="5.42578125" style="28" customWidth="1"/>
    <col min="7181" max="7181" width="10.42578125" style="28" bestFit="1" customWidth="1"/>
    <col min="7182" max="7182" width="13.42578125" style="28" bestFit="1" customWidth="1"/>
    <col min="7183" max="7183" width="7" style="28" customWidth="1"/>
    <col min="7184" max="7184" width="10.5703125" style="28" customWidth="1"/>
    <col min="7185" max="7424" width="9.140625" style="28"/>
    <col min="7425" max="7425" width="5.42578125" style="28" customWidth="1"/>
    <col min="7426" max="7426" width="50.140625" style="28" customWidth="1"/>
    <col min="7427" max="7427" width="12.7109375" style="28" customWidth="1"/>
    <col min="7428" max="7428" width="5.28515625" style="28" bestFit="1" customWidth="1"/>
    <col min="7429" max="7429" width="7" style="28" bestFit="1" customWidth="1"/>
    <col min="7430" max="7430" width="8.85546875" style="28" customWidth="1"/>
    <col min="7431" max="7431" width="11" style="28" bestFit="1" customWidth="1"/>
    <col min="7432" max="7432" width="19.7109375" style="28" customWidth="1"/>
    <col min="7433" max="7433" width="17.85546875" style="28" customWidth="1"/>
    <col min="7434" max="7434" width="15" style="28" bestFit="1" customWidth="1"/>
    <col min="7435" max="7435" width="6" style="28" customWidth="1"/>
    <col min="7436" max="7436" width="5.42578125" style="28" customWidth="1"/>
    <col min="7437" max="7437" width="10.42578125" style="28" bestFit="1" customWidth="1"/>
    <col min="7438" max="7438" width="13.42578125" style="28" bestFit="1" customWidth="1"/>
    <col min="7439" max="7439" width="7" style="28" customWidth="1"/>
    <col min="7440" max="7440" width="10.5703125" style="28" customWidth="1"/>
    <col min="7441" max="7680" width="9.140625" style="28"/>
    <col min="7681" max="7681" width="5.42578125" style="28" customWidth="1"/>
    <col min="7682" max="7682" width="50.140625" style="28" customWidth="1"/>
    <col min="7683" max="7683" width="12.7109375" style="28" customWidth="1"/>
    <col min="7684" max="7684" width="5.28515625" style="28" bestFit="1" customWidth="1"/>
    <col min="7685" max="7685" width="7" style="28" bestFit="1" customWidth="1"/>
    <col min="7686" max="7686" width="8.85546875" style="28" customWidth="1"/>
    <col min="7687" max="7687" width="11" style="28" bestFit="1" customWidth="1"/>
    <col min="7688" max="7688" width="19.7109375" style="28" customWidth="1"/>
    <col min="7689" max="7689" width="17.85546875" style="28" customWidth="1"/>
    <col min="7690" max="7690" width="15" style="28" bestFit="1" customWidth="1"/>
    <col min="7691" max="7691" width="6" style="28" customWidth="1"/>
    <col min="7692" max="7692" width="5.42578125" style="28" customWidth="1"/>
    <col min="7693" max="7693" width="10.42578125" style="28" bestFit="1" customWidth="1"/>
    <col min="7694" max="7694" width="13.42578125" style="28" bestFit="1" customWidth="1"/>
    <col min="7695" max="7695" width="7" style="28" customWidth="1"/>
    <col min="7696" max="7696" width="10.5703125" style="28" customWidth="1"/>
    <col min="7697" max="7936" width="9.140625" style="28"/>
    <col min="7937" max="7937" width="5.42578125" style="28" customWidth="1"/>
    <col min="7938" max="7938" width="50.140625" style="28" customWidth="1"/>
    <col min="7939" max="7939" width="12.7109375" style="28" customWidth="1"/>
    <col min="7940" max="7940" width="5.28515625" style="28" bestFit="1" customWidth="1"/>
    <col min="7941" max="7941" width="7" style="28" bestFit="1" customWidth="1"/>
    <col min="7942" max="7942" width="8.85546875" style="28" customWidth="1"/>
    <col min="7943" max="7943" width="11" style="28" bestFit="1" customWidth="1"/>
    <col min="7944" max="7944" width="19.7109375" style="28" customWidth="1"/>
    <col min="7945" max="7945" width="17.85546875" style="28" customWidth="1"/>
    <col min="7946" max="7946" width="15" style="28" bestFit="1" customWidth="1"/>
    <col min="7947" max="7947" width="6" style="28" customWidth="1"/>
    <col min="7948" max="7948" width="5.42578125" style="28" customWidth="1"/>
    <col min="7949" max="7949" width="10.42578125" style="28" bestFit="1" customWidth="1"/>
    <col min="7950" max="7950" width="13.42578125" style="28" bestFit="1" customWidth="1"/>
    <col min="7951" max="7951" width="7" style="28" customWidth="1"/>
    <col min="7952" max="7952" width="10.5703125" style="28" customWidth="1"/>
    <col min="7953" max="8192" width="9.140625" style="28"/>
    <col min="8193" max="8193" width="5.42578125" style="28" customWidth="1"/>
    <col min="8194" max="8194" width="50.140625" style="28" customWidth="1"/>
    <col min="8195" max="8195" width="12.7109375" style="28" customWidth="1"/>
    <col min="8196" max="8196" width="5.28515625" style="28" bestFit="1" customWidth="1"/>
    <col min="8197" max="8197" width="7" style="28" bestFit="1" customWidth="1"/>
    <col min="8198" max="8198" width="8.85546875" style="28" customWidth="1"/>
    <col min="8199" max="8199" width="11" style="28" bestFit="1" customWidth="1"/>
    <col min="8200" max="8200" width="19.7109375" style="28" customWidth="1"/>
    <col min="8201" max="8201" width="17.85546875" style="28" customWidth="1"/>
    <col min="8202" max="8202" width="15" style="28" bestFit="1" customWidth="1"/>
    <col min="8203" max="8203" width="6" style="28" customWidth="1"/>
    <col min="8204" max="8204" width="5.42578125" style="28" customWidth="1"/>
    <col min="8205" max="8205" width="10.42578125" style="28" bestFit="1" customWidth="1"/>
    <col min="8206" max="8206" width="13.42578125" style="28" bestFit="1" customWidth="1"/>
    <col min="8207" max="8207" width="7" style="28" customWidth="1"/>
    <col min="8208" max="8208" width="10.5703125" style="28" customWidth="1"/>
    <col min="8209" max="8448" width="9.140625" style="28"/>
    <col min="8449" max="8449" width="5.42578125" style="28" customWidth="1"/>
    <col min="8450" max="8450" width="50.140625" style="28" customWidth="1"/>
    <col min="8451" max="8451" width="12.7109375" style="28" customWidth="1"/>
    <col min="8452" max="8452" width="5.28515625" style="28" bestFit="1" customWidth="1"/>
    <col min="8453" max="8453" width="7" style="28" bestFit="1" customWidth="1"/>
    <col min="8454" max="8454" width="8.85546875" style="28" customWidth="1"/>
    <col min="8455" max="8455" width="11" style="28" bestFit="1" customWidth="1"/>
    <col min="8456" max="8456" width="19.7109375" style="28" customWidth="1"/>
    <col min="8457" max="8457" width="17.85546875" style="28" customWidth="1"/>
    <col min="8458" max="8458" width="15" style="28" bestFit="1" customWidth="1"/>
    <col min="8459" max="8459" width="6" style="28" customWidth="1"/>
    <col min="8460" max="8460" width="5.42578125" style="28" customWidth="1"/>
    <col min="8461" max="8461" width="10.42578125" style="28" bestFit="1" customWidth="1"/>
    <col min="8462" max="8462" width="13.42578125" style="28" bestFit="1" customWidth="1"/>
    <col min="8463" max="8463" width="7" style="28" customWidth="1"/>
    <col min="8464" max="8464" width="10.5703125" style="28" customWidth="1"/>
    <col min="8465" max="8704" width="9.140625" style="28"/>
    <col min="8705" max="8705" width="5.42578125" style="28" customWidth="1"/>
    <col min="8706" max="8706" width="50.140625" style="28" customWidth="1"/>
    <col min="8707" max="8707" width="12.7109375" style="28" customWidth="1"/>
    <col min="8708" max="8708" width="5.28515625" style="28" bestFit="1" customWidth="1"/>
    <col min="8709" max="8709" width="7" style="28" bestFit="1" customWidth="1"/>
    <col min="8710" max="8710" width="8.85546875" style="28" customWidth="1"/>
    <col min="8711" max="8711" width="11" style="28" bestFit="1" customWidth="1"/>
    <col min="8712" max="8712" width="19.7109375" style="28" customWidth="1"/>
    <col min="8713" max="8713" width="17.85546875" style="28" customWidth="1"/>
    <col min="8714" max="8714" width="15" style="28" bestFit="1" customWidth="1"/>
    <col min="8715" max="8715" width="6" style="28" customWidth="1"/>
    <col min="8716" max="8716" width="5.42578125" style="28" customWidth="1"/>
    <col min="8717" max="8717" width="10.42578125" style="28" bestFit="1" customWidth="1"/>
    <col min="8718" max="8718" width="13.42578125" style="28" bestFit="1" customWidth="1"/>
    <col min="8719" max="8719" width="7" style="28" customWidth="1"/>
    <col min="8720" max="8720" width="10.5703125" style="28" customWidth="1"/>
    <col min="8721" max="8960" width="9.140625" style="28"/>
    <col min="8961" max="8961" width="5.42578125" style="28" customWidth="1"/>
    <col min="8962" max="8962" width="50.140625" style="28" customWidth="1"/>
    <col min="8963" max="8963" width="12.7109375" style="28" customWidth="1"/>
    <col min="8964" max="8964" width="5.28515625" style="28" bestFit="1" customWidth="1"/>
    <col min="8965" max="8965" width="7" style="28" bestFit="1" customWidth="1"/>
    <col min="8966" max="8966" width="8.85546875" style="28" customWidth="1"/>
    <col min="8967" max="8967" width="11" style="28" bestFit="1" customWidth="1"/>
    <col min="8968" max="8968" width="19.7109375" style="28" customWidth="1"/>
    <col min="8969" max="8969" width="17.85546875" style="28" customWidth="1"/>
    <col min="8970" max="8970" width="15" style="28" bestFit="1" customWidth="1"/>
    <col min="8971" max="8971" width="6" style="28" customWidth="1"/>
    <col min="8972" max="8972" width="5.42578125" style="28" customWidth="1"/>
    <col min="8973" max="8973" width="10.42578125" style="28" bestFit="1" customWidth="1"/>
    <col min="8974" max="8974" width="13.42578125" style="28" bestFit="1" customWidth="1"/>
    <col min="8975" max="8975" width="7" style="28" customWidth="1"/>
    <col min="8976" max="8976" width="10.5703125" style="28" customWidth="1"/>
    <col min="8977" max="9216" width="9.140625" style="28"/>
    <col min="9217" max="9217" width="5.42578125" style="28" customWidth="1"/>
    <col min="9218" max="9218" width="50.140625" style="28" customWidth="1"/>
    <col min="9219" max="9219" width="12.7109375" style="28" customWidth="1"/>
    <col min="9220" max="9220" width="5.28515625" style="28" bestFit="1" customWidth="1"/>
    <col min="9221" max="9221" width="7" style="28" bestFit="1" customWidth="1"/>
    <col min="9222" max="9222" width="8.85546875" style="28" customWidth="1"/>
    <col min="9223" max="9223" width="11" style="28" bestFit="1" customWidth="1"/>
    <col min="9224" max="9224" width="19.7109375" style="28" customWidth="1"/>
    <col min="9225" max="9225" width="17.85546875" style="28" customWidth="1"/>
    <col min="9226" max="9226" width="15" style="28" bestFit="1" customWidth="1"/>
    <col min="9227" max="9227" width="6" style="28" customWidth="1"/>
    <col min="9228" max="9228" width="5.42578125" style="28" customWidth="1"/>
    <col min="9229" max="9229" width="10.42578125" style="28" bestFit="1" customWidth="1"/>
    <col min="9230" max="9230" width="13.42578125" style="28" bestFit="1" customWidth="1"/>
    <col min="9231" max="9231" width="7" style="28" customWidth="1"/>
    <col min="9232" max="9232" width="10.5703125" style="28" customWidth="1"/>
    <col min="9233" max="9472" width="9.140625" style="28"/>
    <col min="9473" max="9473" width="5.42578125" style="28" customWidth="1"/>
    <col min="9474" max="9474" width="50.140625" style="28" customWidth="1"/>
    <col min="9475" max="9475" width="12.7109375" style="28" customWidth="1"/>
    <col min="9476" max="9476" width="5.28515625" style="28" bestFit="1" customWidth="1"/>
    <col min="9477" max="9477" width="7" style="28" bestFit="1" customWidth="1"/>
    <col min="9478" max="9478" width="8.85546875" style="28" customWidth="1"/>
    <col min="9479" max="9479" width="11" style="28" bestFit="1" customWidth="1"/>
    <col min="9480" max="9480" width="19.7109375" style="28" customWidth="1"/>
    <col min="9481" max="9481" width="17.85546875" style="28" customWidth="1"/>
    <col min="9482" max="9482" width="15" style="28" bestFit="1" customWidth="1"/>
    <col min="9483" max="9483" width="6" style="28" customWidth="1"/>
    <col min="9484" max="9484" width="5.42578125" style="28" customWidth="1"/>
    <col min="9485" max="9485" width="10.42578125" style="28" bestFit="1" customWidth="1"/>
    <col min="9486" max="9486" width="13.42578125" style="28" bestFit="1" customWidth="1"/>
    <col min="9487" max="9487" width="7" style="28" customWidth="1"/>
    <col min="9488" max="9488" width="10.5703125" style="28" customWidth="1"/>
    <col min="9489" max="9728" width="9.140625" style="28"/>
    <col min="9729" max="9729" width="5.42578125" style="28" customWidth="1"/>
    <col min="9730" max="9730" width="50.140625" style="28" customWidth="1"/>
    <col min="9731" max="9731" width="12.7109375" style="28" customWidth="1"/>
    <col min="9732" max="9732" width="5.28515625" style="28" bestFit="1" customWidth="1"/>
    <col min="9733" max="9733" width="7" style="28" bestFit="1" customWidth="1"/>
    <col min="9734" max="9734" width="8.85546875" style="28" customWidth="1"/>
    <col min="9735" max="9735" width="11" style="28" bestFit="1" customWidth="1"/>
    <col min="9736" max="9736" width="19.7109375" style="28" customWidth="1"/>
    <col min="9737" max="9737" width="17.85546875" style="28" customWidth="1"/>
    <col min="9738" max="9738" width="15" style="28" bestFit="1" customWidth="1"/>
    <col min="9739" max="9739" width="6" style="28" customWidth="1"/>
    <col min="9740" max="9740" width="5.42578125" style="28" customWidth="1"/>
    <col min="9741" max="9741" width="10.42578125" style="28" bestFit="1" customWidth="1"/>
    <col min="9742" max="9742" width="13.42578125" style="28" bestFit="1" customWidth="1"/>
    <col min="9743" max="9743" width="7" style="28" customWidth="1"/>
    <col min="9744" max="9744" width="10.5703125" style="28" customWidth="1"/>
    <col min="9745" max="9984" width="9.140625" style="28"/>
    <col min="9985" max="9985" width="5.42578125" style="28" customWidth="1"/>
    <col min="9986" max="9986" width="50.140625" style="28" customWidth="1"/>
    <col min="9987" max="9987" width="12.7109375" style="28" customWidth="1"/>
    <col min="9988" max="9988" width="5.28515625" style="28" bestFit="1" customWidth="1"/>
    <col min="9989" max="9989" width="7" style="28" bestFit="1" customWidth="1"/>
    <col min="9990" max="9990" width="8.85546875" style="28" customWidth="1"/>
    <col min="9991" max="9991" width="11" style="28" bestFit="1" customWidth="1"/>
    <col min="9992" max="9992" width="19.7109375" style="28" customWidth="1"/>
    <col min="9993" max="9993" width="17.85546875" style="28" customWidth="1"/>
    <col min="9994" max="9994" width="15" style="28" bestFit="1" customWidth="1"/>
    <col min="9995" max="9995" width="6" style="28" customWidth="1"/>
    <col min="9996" max="9996" width="5.42578125" style="28" customWidth="1"/>
    <col min="9997" max="9997" width="10.42578125" style="28" bestFit="1" customWidth="1"/>
    <col min="9998" max="9998" width="13.42578125" style="28" bestFit="1" customWidth="1"/>
    <col min="9999" max="9999" width="7" style="28" customWidth="1"/>
    <col min="10000" max="10000" width="10.5703125" style="28" customWidth="1"/>
    <col min="10001" max="10240" width="9.140625" style="28"/>
    <col min="10241" max="10241" width="5.42578125" style="28" customWidth="1"/>
    <col min="10242" max="10242" width="50.140625" style="28" customWidth="1"/>
    <col min="10243" max="10243" width="12.7109375" style="28" customWidth="1"/>
    <col min="10244" max="10244" width="5.28515625" style="28" bestFit="1" customWidth="1"/>
    <col min="10245" max="10245" width="7" style="28" bestFit="1" customWidth="1"/>
    <col min="10246" max="10246" width="8.85546875" style="28" customWidth="1"/>
    <col min="10247" max="10247" width="11" style="28" bestFit="1" customWidth="1"/>
    <col min="10248" max="10248" width="19.7109375" style="28" customWidth="1"/>
    <col min="10249" max="10249" width="17.85546875" style="28" customWidth="1"/>
    <col min="10250" max="10250" width="15" style="28" bestFit="1" customWidth="1"/>
    <col min="10251" max="10251" width="6" style="28" customWidth="1"/>
    <col min="10252" max="10252" width="5.42578125" style="28" customWidth="1"/>
    <col min="10253" max="10253" width="10.42578125" style="28" bestFit="1" customWidth="1"/>
    <col min="10254" max="10254" width="13.42578125" style="28" bestFit="1" customWidth="1"/>
    <col min="10255" max="10255" width="7" style="28" customWidth="1"/>
    <col min="10256" max="10256" width="10.5703125" style="28" customWidth="1"/>
    <col min="10257" max="10496" width="9.140625" style="28"/>
    <col min="10497" max="10497" width="5.42578125" style="28" customWidth="1"/>
    <col min="10498" max="10498" width="50.140625" style="28" customWidth="1"/>
    <col min="10499" max="10499" width="12.7109375" style="28" customWidth="1"/>
    <col min="10500" max="10500" width="5.28515625" style="28" bestFit="1" customWidth="1"/>
    <col min="10501" max="10501" width="7" style="28" bestFit="1" customWidth="1"/>
    <col min="10502" max="10502" width="8.85546875" style="28" customWidth="1"/>
    <col min="10503" max="10503" width="11" style="28" bestFit="1" customWidth="1"/>
    <col min="10504" max="10504" width="19.7109375" style="28" customWidth="1"/>
    <col min="10505" max="10505" width="17.85546875" style="28" customWidth="1"/>
    <col min="10506" max="10506" width="15" style="28" bestFit="1" customWidth="1"/>
    <col min="10507" max="10507" width="6" style="28" customWidth="1"/>
    <col min="10508" max="10508" width="5.42578125" style="28" customWidth="1"/>
    <col min="10509" max="10509" width="10.42578125" style="28" bestFit="1" customWidth="1"/>
    <col min="10510" max="10510" width="13.42578125" style="28" bestFit="1" customWidth="1"/>
    <col min="10511" max="10511" width="7" style="28" customWidth="1"/>
    <col min="10512" max="10512" width="10.5703125" style="28" customWidth="1"/>
    <col min="10513" max="10752" width="9.140625" style="28"/>
    <col min="10753" max="10753" width="5.42578125" style="28" customWidth="1"/>
    <col min="10754" max="10754" width="50.140625" style="28" customWidth="1"/>
    <col min="10755" max="10755" width="12.7109375" style="28" customWidth="1"/>
    <col min="10756" max="10756" width="5.28515625" style="28" bestFit="1" customWidth="1"/>
    <col min="10757" max="10757" width="7" style="28" bestFit="1" customWidth="1"/>
    <col min="10758" max="10758" width="8.85546875" style="28" customWidth="1"/>
    <col min="10759" max="10759" width="11" style="28" bestFit="1" customWidth="1"/>
    <col min="10760" max="10760" width="19.7109375" style="28" customWidth="1"/>
    <col min="10761" max="10761" width="17.85546875" style="28" customWidth="1"/>
    <col min="10762" max="10762" width="15" style="28" bestFit="1" customWidth="1"/>
    <col min="10763" max="10763" width="6" style="28" customWidth="1"/>
    <col min="10764" max="10764" width="5.42578125" style="28" customWidth="1"/>
    <col min="10765" max="10765" width="10.42578125" style="28" bestFit="1" customWidth="1"/>
    <col min="10766" max="10766" width="13.42578125" style="28" bestFit="1" customWidth="1"/>
    <col min="10767" max="10767" width="7" style="28" customWidth="1"/>
    <col min="10768" max="10768" width="10.5703125" style="28" customWidth="1"/>
    <col min="10769" max="11008" width="9.140625" style="28"/>
    <col min="11009" max="11009" width="5.42578125" style="28" customWidth="1"/>
    <col min="11010" max="11010" width="50.140625" style="28" customWidth="1"/>
    <col min="11011" max="11011" width="12.7109375" style="28" customWidth="1"/>
    <col min="11012" max="11012" width="5.28515625" style="28" bestFit="1" customWidth="1"/>
    <col min="11013" max="11013" width="7" style="28" bestFit="1" customWidth="1"/>
    <col min="11014" max="11014" width="8.85546875" style="28" customWidth="1"/>
    <col min="11015" max="11015" width="11" style="28" bestFit="1" customWidth="1"/>
    <col min="11016" max="11016" width="19.7109375" style="28" customWidth="1"/>
    <col min="11017" max="11017" width="17.85546875" style="28" customWidth="1"/>
    <col min="11018" max="11018" width="15" style="28" bestFit="1" customWidth="1"/>
    <col min="11019" max="11019" width="6" style="28" customWidth="1"/>
    <col min="11020" max="11020" width="5.42578125" style="28" customWidth="1"/>
    <col min="11021" max="11021" width="10.42578125" style="28" bestFit="1" customWidth="1"/>
    <col min="11022" max="11022" width="13.42578125" style="28" bestFit="1" customWidth="1"/>
    <col min="11023" max="11023" width="7" style="28" customWidth="1"/>
    <col min="11024" max="11024" width="10.5703125" style="28" customWidth="1"/>
    <col min="11025" max="11264" width="9.140625" style="28"/>
    <col min="11265" max="11265" width="5.42578125" style="28" customWidth="1"/>
    <col min="11266" max="11266" width="50.140625" style="28" customWidth="1"/>
    <col min="11267" max="11267" width="12.7109375" style="28" customWidth="1"/>
    <col min="11268" max="11268" width="5.28515625" style="28" bestFit="1" customWidth="1"/>
    <col min="11269" max="11269" width="7" style="28" bestFit="1" customWidth="1"/>
    <col min="11270" max="11270" width="8.85546875" style="28" customWidth="1"/>
    <col min="11271" max="11271" width="11" style="28" bestFit="1" customWidth="1"/>
    <col min="11272" max="11272" width="19.7109375" style="28" customWidth="1"/>
    <col min="11273" max="11273" width="17.85546875" style="28" customWidth="1"/>
    <col min="11274" max="11274" width="15" style="28" bestFit="1" customWidth="1"/>
    <col min="11275" max="11275" width="6" style="28" customWidth="1"/>
    <col min="11276" max="11276" width="5.42578125" style="28" customWidth="1"/>
    <col min="11277" max="11277" width="10.42578125" style="28" bestFit="1" customWidth="1"/>
    <col min="11278" max="11278" width="13.42578125" style="28" bestFit="1" customWidth="1"/>
    <col min="11279" max="11279" width="7" style="28" customWidth="1"/>
    <col min="11280" max="11280" width="10.5703125" style="28" customWidth="1"/>
    <col min="11281" max="11520" width="9.140625" style="28"/>
    <col min="11521" max="11521" width="5.42578125" style="28" customWidth="1"/>
    <col min="11522" max="11522" width="50.140625" style="28" customWidth="1"/>
    <col min="11523" max="11523" width="12.7109375" style="28" customWidth="1"/>
    <col min="11524" max="11524" width="5.28515625" style="28" bestFit="1" customWidth="1"/>
    <col min="11525" max="11525" width="7" style="28" bestFit="1" customWidth="1"/>
    <col min="11526" max="11526" width="8.85546875" style="28" customWidth="1"/>
    <col min="11527" max="11527" width="11" style="28" bestFit="1" customWidth="1"/>
    <col min="11528" max="11528" width="19.7109375" style="28" customWidth="1"/>
    <col min="11529" max="11529" width="17.85546875" style="28" customWidth="1"/>
    <col min="11530" max="11530" width="15" style="28" bestFit="1" customWidth="1"/>
    <col min="11531" max="11531" width="6" style="28" customWidth="1"/>
    <col min="11532" max="11532" width="5.42578125" style="28" customWidth="1"/>
    <col min="11533" max="11533" width="10.42578125" style="28" bestFit="1" customWidth="1"/>
    <col min="11534" max="11534" width="13.42578125" style="28" bestFit="1" customWidth="1"/>
    <col min="11535" max="11535" width="7" style="28" customWidth="1"/>
    <col min="11536" max="11536" width="10.5703125" style="28" customWidth="1"/>
    <col min="11537" max="11776" width="9.140625" style="28"/>
    <col min="11777" max="11777" width="5.42578125" style="28" customWidth="1"/>
    <col min="11778" max="11778" width="50.140625" style="28" customWidth="1"/>
    <col min="11779" max="11779" width="12.7109375" style="28" customWidth="1"/>
    <col min="11780" max="11780" width="5.28515625" style="28" bestFit="1" customWidth="1"/>
    <col min="11781" max="11781" width="7" style="28" bestFit="1" customWidth="1"/>
    <col min="11782" max="11782" width="8.85546875" style="28" customWidth="1"/>
    <col min="11783" max="11783" width="11" style="28" bestFit="1" customWidth="1"/>
    <col min="11784" max="11784" width="19.7109375" style="28" customWidth="1"/>
    <col min="11785" max="11785" width="17.85546875" style="28" customWidth="1"/>
    <col min="11786" max="11786" width="15" style="28" bestFit="1" customWidth="1"/>
    <col min="11787" max="11787" width="6" style="28" customWidth="1"/>
    <col min="11788" max="11788" width="5.42578125" style="28" customWidth="1"/>
    <col min="11789" max="11789" width="10.42578125" style="28" bestFit="1" customWidth="1"/>
    <col min="11790" max="11790" width="13.42578125" style="28" bestFit="1" customWidth="1"/>
    <col min="11791" max="11791" width="7" style="28" customWidth="1"/>
    <col min="11792" max="11792" width="10.5703125" style="28" customWidth="1"/>
    <col min="11793" max="12032" width="9.140625" style="28"/>
    <col min="12033" max="12033" width="5.42578125" style="28" customWidth="1"/>
    <col min="12034" max="12034" width="50.140625" style="28" customWidth="1"/>
    <col min="12035" max="12035" width="12.7109375" style="28" customWidth="1"/>
    <col min="12036" max="12036" width="5.28515625" style="28" bestFit="1" customWidth="1"/>
    <col min="12037" max="12037" width="7" style="28" bestFit="1" customWidth="1"/>
    <col min="12038" max="12038" width="8.85546875" style="28" customWidth="1"/>
    <col min="12039" max="12039" width="11" style="28" bestFit="1" customWidth="1"/>
    <col min="12040" max="12040" width="19.7109375" style="28" customWidth="1"/>
    <col min="12041" max="12041" width="17.85546875" style="28" customWidth="1"/>
    <col min="12042" max="12042" width="15" style="28" bestFit="1" customWidth="1"/>
    <col min="12043" max="12043" width="6" style="28" customWidth="1"/>
    <col min="12044" max="12044" width="5.42578125" style="28" customWidth="1"/>
    <col min="12045" max="12045" width="10.42578125" style="28" bestFit="1" customWidth="1"/>
    <col min="12046" max="12046" width="13.42578125" style="28" bestFit="1" customWidth="1"/>
    <col min="12047" max="12047" width="7" style="28" customWidth="1"/>
    <col min="12048" max="12048" width="10.5703125" style="28" customWidth="1"/>
    <col min="12049" max="12288" width="9.140625" style="28"/>
    <col min="12289" max="12289" width="5.42578125" style="28" customWidth="1"/>
    <col min="12290" max="12290" width="50.140625" style="28" customWidth="1"/>
    <col min="12291" max="12291" width="12.7109375" style="28" customWidth="1"/>
    <col min="12292" max="12292" width="5.28515625" style="28" bestFit="1" customWidth="1"/>
    <col min="12293" max="12293" width="7" style="28" bestFit="1" customWidth="1"/>
    <col min="12294" max="12294" width="8.85546875" style="28" customWidth="1"/>
    <col min="12295" max="12295" width="11" style="28" bestFit="1" customWidth="1"/>
    <col min="12296" max="12296" width="19.7109375" style="28" customWidth="1"/>
    <col min="12297" max="12297" width="17.85546875" style="28" customWidth="1"/>
    <col min="12298" max="12298" width="15" style="28" bestFit="1" customWidth="1"/>
    <col min="12299" max="12299" width="6" style="28" customWidth="1"/>
    <col min="12300" max="12300" width="5.42578125" style="28" customWidth="1"/>
    <col min="12301" max="12301" width="10.42578125" style="28" bestFit="1" customWidth="1"/>
    <col min="12302" max="12302" width="13.42578125" style="28" bestFit="1" customWidth="1"/>
    <col min="12303" max="12303" width="7" style="28" customWidth="1"/>
    <col min="12304" max="12304" width="10.5703125" style="28" customWidth="1"/>
    <col min="12305" max="12544" width="9.140625" style="28"/>
    <col min="12545" max="12545" width="5.42578125" style="28" customWidth="1"/>
    <col min="12546" max="12546" width="50.140625" style="28" customWidth="1"/>
    <col min="12547" max="12547" width="12.7109375" style="28" customWidth="1"/>
    <col min="12548" max="12548" width="5.28515625" style="28" bestFit="1" customWidth="1"/>
    <col min="12549" max="12549" width="7" style="28" bestFit="1" customWidth="1"/>
    <col min="12550" max="12550" width="8.85546875" style="28" customWidth="1"/>
    <col min="12551" max="12551" width="11" style="28" bestFit="1" customWidth="1"/>
    <col min="12552" max="12552" width="19.7109375" style="28" customWidth="1"/>
    <col min="12553" max="12553" width="17.85546875" style="28" customWidth="1"/>
    <col min="12554" max="12554" width="15" style="28" bestFit="1" customWidth="1"/>
    <col min="12555" max="12555" width="6" style="28" customWidth="1"/>
    <col min="12556" max="12556" width="5.42578125" style="28" customWidth="1"/>
    <col min="12557" max="12557" width="10.42578125" style="28" bestFit="1" customWidth="1"/>
    <col min="12558" max="12558" width="13.42578125" style="28" bestFit="1" customWidth="1"/>
    <col min="12559" max="12559" width="7" style="28" customWidth="1"/>
    <col min="12560" max="12560" width="10.5703125" style="28" customWidth="1"/>
    <col min="12561" max="12800" width="9.140625" style="28"/>
    <col min="12801" max="12801" width="5.42578125" style="28" customWidth="1"/>
    <col min="12802" max="12802" width="50.140625" style="28" customWidth="1"/>
    <col min="12803" max="12803" width="12.7109375" style="28" customWidth="1"/>
    <col min="12804" max="12804" width="5.28515625" style="28" bestFit="1" customWidth="1"/>
    <col min="12805" max="12805" width="7" style="28" bestFit="1" customWidth="1"/>
    <col min="12806" max="12806" width="8.85546875" style="28" customWidth="1"/>
    <col min="12807" max="12807" width="11" style="28" bestFit="1" customWidth="1"/>
    <col min="12808" max="12808" width="19.7109375" style="28" customWidth="1"/>
    <col min="12809" max="12809" width="17.85546875" style="28" customWidth="1"/>
    <col min="12810" max="12810" width="15" style="28" bestFit="1" customWidth="1"/>
    <col min="12811" max="12811" width="6" style="28" customWidth="1"/>
    <col min="12812" max="12812" width="5.42578125" style="28" customWidth="1"/>
    <col min="12813" max="12813" width="10.42578125" style="28" bestFit="1" customWidth="1"/>
    <col min="12814" max="12814" width="13.42578125" style="28" bestFit="1" customWidth="1"/>
    <col min="12815" max="12815" width="7" style="28" customWidth="1"/>
    <col min="12816" max="12816" width="10.5703125" style="28" customWidth="1"/>
    <col min="12817" max="13056" width="9.140625" style="28"/>
    <col min="13057" max="13057" width="5.42578125" style="28" customWidth="1"/>
    <col min="13058" max="13058" width="50.140625" style="28" customWidth="1"/>
    <col min="13059" max="13059" width="12.7109375" style="28" customWidth="1"/>
    <col min="13060" max="13060" width="5.28515625" style="28" bestFit="1" customWidth="1"/>
    <col min="13061" max="13061" width="7" style="28" bestFit="1" customWidth="1"/>
    <col min="13062" max="13062" width="8.85546875" style="28" customWidth="1"/>
    <col min="13063" max="13063" width="11" style="28" bestFit="1" customWidth="1"/>
    <col min="13064" max="13064" width="19.7109375" style="28" customWidth="1"/>
    <col min="13065" max="13065" width="17.85546875" style="28" customWidth="1"/>
    <col min="13066" max="13066" width="15" style="28" bestFit="1" customWidth="1"/>
    <col min="13067" max="13067" width="6" style="28" customWidth="1"/>
    <col min="13068" max="13068" width="5.42578125" style="28" customWidth="1"/>
    <col min="13069" max="13069" width="10.42578125" style="28" bestFit="1" customWidth="1"/>
    <col min="13070" max="13070" width="13.42578125" style="28" bestFit="1" customWidth="1"/>
    <col min="13071" max="13071" width="7" style="28" customWidth="1"/>
    <col min="13072" max="13072" width="10.5703125" style="28" customWidth="1"/>
    <col min="13073" max="13312" width="9.140625" style="28"/>
    <col min="13313" max="13313" width="5.42578125" style="28" customWidth="1"/>
    <col min="13314" max="13314" width="50.140625" style="28" customWidth="1"/>
    <col min="13315" max="13315" width="12.7109375" style="28" customWidth="1"/>
    <col min="13316" max="13316" width="5.28515625" style="28" bestFit="1" customWidth="1"/>
    <col min="13317" max="13317" width="7" style="28" bestFit="1" customWidth="1"/>
    <col min="13318" max="13318" width="8.85546875" style="28" customWidth="1"/>
    <col min="13319" max="13319" width="11" style="28" bestFit="1" customWidth="1"/>
    <col min="13320" max="13320" width="19.7109375" style="28" customWidth="1"/>
    <col min="13321" max="13321" width="17.85546875" style="28" customWidth="1"/>
    <col min="13322" max="13322" width="15" style="28" bestFit="1" customWidth="1"/>
    <col min="13323" max="13323" width="6" style="28" customWidth="1"/>
    <col min="13324" max="13324" width="5.42578125" style="28" customWidth="1"/>
    <col min="13325" max="13325" width="10.42578125" style="28" bestFit="1" customWidth="1"/>
    <col min="13326" max="13326" width="13.42578125" style="28" bestFit="1" customWidth="1"/>
    <col min="13327" max="13327" width="7" style="28" customWidth="1"/>
    <col min="13328" max="13328" width="10.5703125" style="28" customWidth="1"/>
    <col min="13329" max="13568" width="9.140625" style="28"/>
    <col min="13569" max="13569" width="5.42578125" style="28" customWidth="1"/>
    <col min="13570" max="13570" width="50.140625" style="28" customWidth="1"/>
    <col min="13571" max="13571" width="12.7109375" style="28" customWidth="1"/>
    <col min="13572" max="13572" width="5.28515625" style="28" bestFit="1" customWidth="1"/>
    <col min="13573" max="13573" width="7" style="28" bestFit="1" customWidth="1"/>
    <col min="13574" max="13574" width="8.85546875" style="28" customWidth="1"/>
    <col min="13575" max="13575" width="11" style="28" bestFit="1" customWidth="1"/>
    <col min="13576" max="13576" width="19.7109375" style="28" customWidth="1"/>
    <col min="13577" max="13577" width="17.85546875" style="28" customWidth="1"/>
    <col min="13578" max="13578" width="15" style="28" bestFit="1" customWidth="1"/>
    <col min="13579" max="13579" width="6" style="28" customWidth="1"/>
    <col min="13580" max="13580" width="5.42578125" style="28" customWidth="1"/>
    <col min="13581" max="13581" width="10.42578125" style="28" bestFit="1" customWidth="1"/>
    <col min="13582" max="13582" width="13.42578125" style="28" bestFit="1" customWidth="1"/>
    <col min="13583" max="13583" width="7" style="28" customWidth="1"/>
    <col min="13584" max="13584" width="10.5703125" style="28" customWidth="1"/>
    <col min="13585" max="13824" width="9.140625" style="28"/>
    <col min="13825" max="13825" width="5.42578125" style="28" customWidth="1"/>
    <col min="13826" max="13826" width="50.140625" style="28" customWidth="1"/>
    <col min="13827" max="13827" width="12.7109375" style="28" customWidth="1"/>
    <col min="13828" max="13828" width="5.28515625" style="28" bestFit="1" customWidth="1"/>
    <col min="13829" max="13829" width="7" style="28" bestFit="1" customWidth="1"/>
    <col min="13830" max="13830" width="8.85546875" style="28" customWidth="1"/>
    <col min="13831" max="13831" width="11" style="28" bestFit="1" customWidth="1"/>
    <col min="13832" max="13832" width="19.7109375" style="28" customWidth="1"/>
    <col min="13833" max="13833" width="17.85546875" style="28" customWidth="1"/>
    <col min="13834" max="13834" width="15" style="28" bestFit="1" customWidth="1"/>
    <col min="13835" max="13835" width="6" style="28" customWidth="1"/>
    <col min="13836" max="13836" width="5.42578125" style="28" customWidth="1"/>
    <col min="13837" max="13837" width="10.42578125" style="28" bestFit="1" customWidth="1"/>
    <col min="13838" max="13838" width="13.42578125" style="28" bestFit="1" customWidth="1"/>
    <col min="13839" max="13839" width="7" style="28" customWidth="1"/>
    <col min="13840" max="13840" width="10.5703125" style="28" customWidth="1"/>
    <col min="13841" max="14080" width="9.140625" style="28"/>
    <col min="14081" max="14081" width="5.42578125" style="28" customWidth="1"/>
    <col min="14082" max="14082" width="50.140625" style="28" customWidth="1"/>
    <col min="14083" max="14083" width="12.7109375" style="28" customWidth="1"/>
    <col min="14084" max="14084" width="5.28515625" style="28" bestFit="1" customWidth="1"/>
    <col min="14085" max="14085" width="7" style="28" bestFit="1" customWidth="1"/>
    <col min="14086" max="14086" width="8.85546875" style="28" customWidth="1"/>
    <col min="14087" max="14087" width="11" style="28" bestFit="1" customWidth="1"/>
    <col min="14088" max="14088" width="19.7109375" style="28" customWidth="1"/>
    <col min="14089" max="14089" width="17.85546875" style="28" customWidth="1"/>
    <col min="14090" max="14090" width="15" style="28" bestFit="1" customWidth="1"/>
    <col min="14091" max="14091" width="6" style="28" customWidth="1"/>
    <col min="14092" max="14092" width="5.42578125" style="28" customWidth="1"/>
    <col min="14093" max="14093" width="10.42578125" style="28" bestFit="1" customWidth="1"/>
    <col min="14094" max="14094" width="13.42578125" style="28" bestFit="1" customWidth="1"/>
    <col min="14095" max="14095" width="7" style="28" customWidth="1"/>
    <col min="14096" max="14096" width="10.5703125" style="28" customWidth="1"/>
    <col min="14097" max="14336" width="9.140625" style="28"/>
    <col min="14337" max="14337" width="5.42578125" style="28" customWidth="1"/>
    <col min="14338" max="14338" width="50.140625" style="28" customWidth="1"/>
    <col min="14339" max="14339" width="12.7109375" style="28" customWidth="1"/>
    <col min="14340" max="14340" width="5.28515625" style="28" bestFit="1" customWidth="1"/>
    <col min="14341" max="14341" width="7" style="28" bestFit="1" customWidth="1"/>
    <col min="14342" max="14342" width="8.85546875" style="28" customWidth="1"/>
    <col min="14343" max="14343" width="11" style="28" bestFit="1" customWidth="1"/>
    <col min="14344" max="14344" width="19.7109375" style="28" customWidth="1"/>
    <col min="14345" max="14345" width="17.85546875" style="28" customWidth="1"/>
    <col min="14346" max="14346" width="15" style="28" bestFit="1" customWidth="1"/>
    <col min="14347" max="14347" width="6" style="28" customWidth="1"/>
    <col min="14348" max="14348" width="5.42578125" style="28" customWidth="1"/>
    <col min="14349" max="14349" width="10.42578125" style="28" bestFit="1" customWidth="1"/>
    <col min="14350" max="14350" width="13.42578125" style="28" bestFit="1" customWidth="1"/>
    <col min="14351" max="14351" width="7" style="28" customWidth="1"/>
    <col min="14352" max="14352" width="10.5703125" style="28" customWidth="1"/>
    <col min="14353" max="14592" width="9.140625" style="28"/>
    <col min="14593" max="14593" width="5.42578125" style="28" customWidth="1"/>
    <col min="14594" max="14594" width="50.140625" style="28" customWidth="1"/>
    <col min="14595" max="14595" width="12.7109375" style="28" customWidth="1"/>
    <col min="14596" max="14596" width="5.28515625" style="28" bestFit="1" customWidth="1"/>
    <col min="14597" max="14597" width="7" style="28" bestFit="1" customWidth="1"/>
    <col min="14598" max="14598" width="8.85546875" style="28" customWidth="1"/>
    <col min="14599" max="14599" width="11" style="28" bestFit="1" customWidth="1"/>
    <col min="14600" max="14600" width="19.7109375" style="28" customWidth="1"/>
    <col min="14601" max="14601" width="17.85546875" style="28" customWidth="1"/>
    <col min="14602" max="14602" width="15" style="28" bestFit="1" customWidth="1"/>
    <col min="14603" max="14603" width="6" style="28" customWidth="1"/>
    <col min="14604" max="14604" width="5.42578125" style="28" customWidth="1"/>
    <col min="14605" max="14605" width="10.42578125" style="28" bestFit="1" customWidth="1"/>
    <col min="14606" max="14606" width="13.42578125" style="28" bestFit="1" customWidth="1"/>
    <col min="14607" max="14607" width="7" style="28" customWidth="1"/>
    <col min="14608" max="14608" width="10.5703125" style="28" customWidth="1"/>
    <col min="14609" max="14848" width="9.140625" style="28"/>
    <col min="14849" max="14849" width="5.42578125" style="28" customWidth="1"/>
    <col min="14850" max="14850" width="50.140625" style="28" customWidth="1"/>
    <col min="14851" max="14851" width="12.7109375" style="28" customWidth="1"/>
    <col min="14852" max="14852" width="5.28515625" style="28" bestFit="1" customWidth="1"/>
    <col min="14853" max="14853" width="7" style="28" bestFit="1" customWidth="1"/>
    <col min="14854" max="14854" width="8.85546875" style="28" customWidth="1"/>
    <col min="14855" max="14855" width="11" style="28" bestFit="1" customWidth="1"/>
    <col min="14856" max="14856" width="19.7109375" style="28" customWidth="1"/>
    <col min="14857" max="14857" width="17.85546875" style="28" customWidth="1"/>
    <col min="14858" max="14858" width="15" style="28" bestFit="1" customWidth="1"/>
    <col min="14859" max="14859" width="6" style="28" customWidth="1"/>
    <col min="14860" max="14860" width="5.42578125" style="28" customWidth="1"/>
    <col min="14861" max="14861" width="10.42578125" style="28" bestFit="1" customWidth="1"/>
    <col min="14862" max="14862" width="13.42578125" style="28" bestFit="1" customWidth="1"/>
    <col min="14863" max="14863" width="7" style="28" customWidth="1"/>
    <col min="14864" max="14864" width="10.5703125" style="28" customWidth="1"/>
    <col min="14865" max="15104" width="9.140625" style="28"/>
    <col min="15105" max="15105" width="5.42578125" style="28" customWidth="1"/>
    <col min="15106" max="15106" width="50.140625" style="28" customWidth="1"/>
    <col min="15107" max="15107" width="12.7109375" style="28" customWidth="1"/>
    <col min="15108" max="15108" width="5.28515625" style="28" bestFit="1" customWidth="1"/>
    <col min="15109" max="15109" width="7" style="28" bestFit="1" customWidth="1"/>
    <col min="15110" max="15110" width="8.85546875" style="28" customWidth="1"/>
    <col min="15111" max="15111" width="11" style="28" bestFit="1" customWidth="1"/>
    <col min="15112" max="15112" width="19.7109375" style="28" customWidth="1"/>
    <col min="15113" max="15113" width="17.85546875" style="28" customWidth="1"/>
    <col min="15114" max="15114" width="15" style="28" bestFit="1" customWidth="1"/>
    <col min="15115" max="15115" width="6" style="28" customWidth="1"/>
    <col min="15116" max="15116" width="5.42578125" style="28" customWidth="1"/>
    <col min="15117" max="15117" width="10.42578125" style="28" bestFit="1" customWidth="1"/>
    <col min="15118" max="15118" width="13.42578125" style="28" bestFit="1" customWidth="1"/>
    <col min="15119" max="15119" width="7" style="28" customWidth="1"/>
    <col min="15120" max="15120" width="10.5703125" style="28" customWidth="1"/>
    <col min="15121" max="15360" width="9.140625" style="28"/>
    <col min="15361" max="15361" width="5.42578125" style="28" customWidth="1"/>
    <col min="15362" max="15362" width="50.140625" style="28" customWidth="1"/>
    <col min="15363" max="15363" width="12.7109375" style="28" customWidth="1"/>
    <col min="15364" max="15364" width="5.28515625" style="28" bestFit="1" customWidth="1"/>
    <col min="15365" max="15365" width="7" style="28" bestFit="1" customWidth="1"/>
    <col min="15366" max="15366" width="8.85546875" style="28" customWidth="1"/>
    <col min="15367" max="15367" width="11" style="28" bestFit="1" customWidth="1"/>
    <col min="15368" max="15368" width="19.7109375" style="28" customWidth="1"/>
    <col min="15369" max="15369" width="17.85546875" style="28" customWidth="1"/>
    <col min="15370" max="15370" width="15" style="28" bestFit="1" customWidth="1"/>
    <col min="15371" max="15371" width="6" style="28" customWidth="1"/>
    <col min="15372" max="15372" width="5.42578125" style="28" customWidth="1"/>
    <col min="15373" max="15373" width="10.42578125" style="28" bestFit="1" customWidth="1"/>
    <col min="15374" max="15374" width="13.42578125" style="28" bestFit="1" customWidth="1"/>
    <col min="15375" max="15375" width="7" style="28" customWidth="1"/>
    <col min="15376" max="15376" width="10.5703125" style="28" customWidth="1"/>
    <col min="15377" max="15616" width="9.140625" style="28"/>
    <col min="15617" max="15617" width="5.42578125" style="28" customWidth="1"/>
    <col min="15618" max="15618" width="50.140625" style="28" customWidth="1"/>
    <col min="15619" max="15619" width="12.7109375" style="28" customWidth="1"/>
    <col min="15620" max="15620" width="5.28515625" style="28" bestFit="1" customWidth="1"/>
    <col min="15621" max="15621" width="7" style="28" bestFit="1" customWidth="1"/>
    <col min="15622" max="15622" width="8.85546875" style="28" customWidth="1"/>
    <col min="15623" max="15623" width="11" style="28" bestFit="1" customWidth="1"/>
    <col min="15624" max="15624" width="19.7109375" style="28" customWidth="1"/>
    <col min="15625" max="15625" width="17.85546875" style="28" customWidth="1"/>
    <col min="15626" max="15626" width="15" style="28" bestFit="1" customWidth="1"/>
    <col min="15627" max="15627" width="6" style="28" customWidth="1"/>
    <col min="15628" max="15628" width="5.42578125" style="28" customWidth="1"/>
    <col min="15629" max="15629" width="10.42578125" style="28" bestFit="1" customWidth="1"/>
    <col min="15630" max="15630" width="13.42578125" style="28" bestFit="1" customWidth="1"/>
    <col min="15631" max="15631" width="7" style="28" customWidth="1"/>
    <col min="15632" max="15632" width="10.5703125" style="28" customWidth="1"/>
    <col min="15633" max="15872" width="9.140625" style="28"/>
    <col min="15873" max="15873" width="5.42578125" style="28" customWidth="1"/>
    <col min="15874" max="15874" width="50.140625" style="28" customWidth="1"/>
    <col min="15875" max="15875" width="12.7109375" style="28" customWidth="1"/>
    <col min="15876" max="15876" width="5.28515625" style="28" bestFit="1" customWidth="1"/>
    <col min="15877" max="15877" width="7" style="28" bestFit="1" customWidth="1"/>
    <col min="15878" max="15878" width="8.85546875" style="28" customWidth="1"/>
    <col min="15879" max="15879" width="11" style="28" bestFit="1" customWidth="1"/>
    <col min="15880" max="15880" width="19.7109375" style="28" customWidth="1"/>
    <col min="15881" max="15881" width="17.85546875" style="28" customWidth="1"/>
    <col min="15882" max="15882" width="15" style="28" bestFit="1" customWidth="1"/>
    <col min="15883" max="15883" width="6" style="28" customWidth="1"/>
    <col min="15884" max="15884" width="5.42578125" style="28" customWidth="1"/>
    <col min="15885" max="15885" width="10.42578125" style="28" bestFit="1" customWidth="1"/>
    <col min="15886" max="15886" width="13.42578125" style="28" bestFit="1" customWidth="1"/>
    <col min="15887" max="15887" width="7" style="28" customWidth="1"/>
    <col min="15888" max="15888" width="10.5703125" style="28" customWidth="1"/>
    <col min="15889" max="16128" width="9.140625" style="28"/>
    <col min="16129" max="16129" width="5.42578125" style="28" customWidth="1"/>
    <col min="16130" max="16130" width="50.140625" style="28" customWidth="1"/>
    <col min="16131" max="16131" width="12.7109375" style="28" customWidth="1"/>
    <col min="16132" max="16132" width="5.28515625" style="28" bestFit="1" customWidth="1"/>
    <col min="16133" max="16133" width="7" style="28" bestFit="1" customWidth="1"/>
    <col min="16134" max="16134" width="8.85546875" style="28" customWidth="1"/>
    <col min="16135" max="16135" width="11" style="28" bestFit="1" customWidth="1"/>
    <col min="16136" max="16136" width="19.7109375" style="28" customWidth="1"/>
    <col min="16137" max="16137" width="17.85546875" style="28" customWidth="1"/>
    <col min="16138" max="16138" width="15" style="28" bestFit="1" customWidth="1"/>
    <col min="16139" max="16139" width="6" style="28" customWidth="1"/>
    <col min="16140" max="16140" width="5.42578125" style="28" customWidth="1"/>
    <col min="16141" max="16141" width="10.42578125" style="28" bestFit="1" customWidth="1"/>
    <col min="16142" max="16142" width="13.42578125" style="28" bestFit="1" customWidth="1"/>
    <col min="16143" max="16143" width="7" style="28" customWidth="1"/>
    <col min="16144" max="16144" width="10.5703125" style="28" customWidth="1"/>
    <col min="16145" max="16384" width="9.140625" style="28"/>
  </cols>
  <sheetData>
    <row r="1" spans="1:16" ht="15.75">
      <c r="F1" s="2045" t="s">
        <v>2699</v>
      </c>
      <c r="G1" s="2045"/>
    </row>
    <row r="2" spans="1:16" ht="18">
      <c r="B2" s="1954" t="s">
        <v>183</v>
      </c>
      <c r="C2" s="1954"/>
      <c r="D2" s="1954"/>
      <c r="E2" s="282"/>
      <c r="F2" s="282"/>
      <c r="G2" s="282"/>
    </row>
    <row r="3" spans="1:16" ht="12.75" customHeight="1">
      <c r="B3" s="376"/>
      <c r="C3" s="376"/>
      <c r="D3" s="376"/>
      <c r="E3" s="282"/>
      <c r="F3" s="282"/>
      <c r="G3" s="282"/>
    </row>
    <row r="4" spans="1:16" ht="31.5" customHeight="1">
      <c r="B4" s="1967" t="s">
        <v>184</v>
      </c>
      <c r="C4" s="1967"/>
      <c r="D4" s="1967"/>
      <c r="E4" s="1967"/>
      <c r="F4" s="1967"/>
      <c r="G4" s="377"/>
    </row>
    <row r="5" spans="1:16">
      <c r="A5" s="771"/>
      <c r="B5" s="772"/>
      <c r="C5" s="772"/>
      <c r="D5" s="772"/>
      <c r="E5" s="772"/>
      <c r="F5" s="773"/>
    </row>
    <row r="6" spans="1:16" ht="25.5">
      <c r="A6" s="774" t="s">
        <v>185</v>
      </c>
      <c r="B6" s="774" t="s">
        <v>3</v>
      </c>
      <c r="C6" s="383" t="s">
        <v>4</v>
      </c>
      <c r="D6" s="292" t="s">
        <v>5</v>
      </c>
      <c r="E6" s="292" t="s">
        <v>8</v>
      </c>
      <c r="F6" s="384" t="s">
        <v>9</v>
      </c>
      <c r="G6" s="292" t="s">
        <v>10</v>
      </c>
    </row>
    <row r="7" spans="1:16">
      <c r="A7" s="293">
        <v>1</v>
      </c>
      <c r="B7" s="293">
        <v>2</v>
      </c>
      <c r="C7" s="775" t="s">
        <v>149</v>
      </c>
      <c r="D7" s="293">
        <v>4</v>
      </c>
      <c r="E7" s="293">
        <v>5</v>
      </c>
      <c r="F7" s="776">
        <v>6</v>
      </c>
      <c r="G7" s="293">
        <v>7</v>
      </c>
    </row>
    <row r="8" spans="1:16" ht="29.25" customHeight="1">
      <c r="A8" s="777">
        <v>1</v>
      </c>
      <c r="B8" s="778" t="s">
        <v>186</v>
      </c>
      <c r="C8" s="758">
        <v>7130600675</v>
      </c>
      <c r="D8" s="294" t="s">
        <v>25</v>
      </c>
      <c r="E8" s="294">
        <v>428.89</v>
      </c>
      <c r="F8" s="297">
        <f>VLOOKUP(C8,'SOR RATE 2025-26'!A:D,4,0)/1000</f>
        <v>61.168800000000005</v>
      </c>
      <c r="G8" s="297">
        <f>F8*E8</f>
        <v>26234.686632000001</v>
      </c>
    </row>
    <row r="9" spans="1:16" ht="16.5" customHeight="1">
      <c r="A9" s="294">
        <v>2</v>
      </c>
      <c r="B9" s="385" t="s">
        <v>53</v>
      </c>
      <c r="C9" s="758">
        <v>7130810512</v>
      </c>
      <c r="D9" s="294" t="s">
        <v>39</v>
      </c>
      <c r="E9" s="294">
        <v>1</v>
      </c>
      <c r="F9" s="297">
        <f>VLOOKUP(C9,'SOR RATE 2025-26'!A:D,4,0)</f>
        <v>4675.79</v>
      </c>
      <c r="G9" s="297">
        <f>F9*E9</f>
        <v>4675.79</v>
      </c>
    </row>
    <row r="10" spans="1:16" ht="16.5" customHeight="1">
      <c r="A10" s="294">
        <v>3</v>
      </c>
      <c r="B10" s="385" t="s">
        <v>54</v>
      </c>
      <c r="C10" s="758">
        <v>7130820010</v>
      </c>
      <c r="D10" s="294" t="s">
        <v>55</v>
      </c>
      <c r="E10" s="294">
        <v>6</v>
      </c>
      <c r="F10" s="297">
        <f>VLOOKUP(C10,'SOR RATE 2025-26'!A:D,4,0)</f>
        <v>122.72</v>
      </c>
      <c r="G10" s="297">
        <f>F10*E10</f>
        <v>736.31999999999994</v>
      </c>
    </row>
    <row r="11" spans="1:16" ht="16.5" customHeight="1">
      <c r="A11" s="294">
        <v>4</v>
      </c>
      <c r="B11" s="385" t="s">
        <v>56</v>
      </c>
      <c r="C11" s="758">
        <v>7130820241</v>
      </c>
      <c r="D11" s="294" t="s">
        <v>12</v>
      </c>
      <c r="E11" s="294">
        <v>6</v>
      </c>
      <c r="F11" s="297">
        <f>VLOOKUP(C11,'SOR RATE 2025-26'!A:D,4,0)</f>
        <v>158.71</v>
      </c>
      <c r="G11" s="297">
        <f>F11*E11</f>
        <v>952.26</v>
      </c>
    </row>
    <row r="12" spans="1:16" ht="16.5" customHeight="1">
      <c r="A12" s="294">
        <v>5</v>
      </c>
      <c r="B12" s="385" t="s">
        <v>18</v>
      </c>
      <c r="C12" s="758">
        <v>7130820008</v>
      </c>
      <c r="D12" s="294" t="s">
        <v>12</v>
      </c>
      <c r="E12" s="294">
        <v>3</v>
      </c>
      <c r="F12" s="297">
        <f>VLOOKUP(C12,'SOR RATE 2025-26'!A:D,4,0)</f>
        <v>135</v>
      </c>
      <c r="G12" s="297">
        <f>F12*E12</f>
        <v>405</v>
      </c>
    </row>
    <row r="13" spans="1:16" ht="28.5" customHeight="1">
      <c r="A13" s="1964">
        <v>6</v>
      </c>
      <c r="B13" s="391" t="s">
        <v>187</v>
      </c>
      <c r="C13" s="779"/>
      <c r="D13" s="294" t="s">
        <v>39</v>
      </c>
      <c r="E13" s="294"/>
      <c r="F13" s="297"/>
      <c r="G13" s="297"/>
    </row>
    <row r="14" spans="1:16" ht="16.5" customHeight="1">
      <c r="A14" s="1965"/>
      <c r="B14" s="387" t="s">
        <v>58</v>
      </c>
      <c r="C14" s="758">
        <v>7130600032</v>
      </c>
      <c r="D14" s="294" t="s">
        <v>25</v>
      </c>
      <c r="E14" s="304">
        <v>52</v>
      </c>
      <c r="F14" s="297">
        <f>VLOOKUP(C14,'SOR RATE 2025-26'!A:D,4,0)/1000</f>
        <v>49.126339999999999</v>
      </c>
      <c r="G14" s="297">
        <f>F14*E14</f>
        <v>2554.5696800000001</v>
      </c>
    </row>
    <row r="15" spans="1:16" ht="16.5" customHeight="1">
      <c r="A15" s="1966"/>
      <c r="B15" s="387" t="s">
        <v>59</v>
      </c>
      <c r="C15" s="296">
        <v>7130810216</v>
      </c>
      <c r="D15" s="294" t="s">
        <v>15</v>
      </c>
      <c r="E15" s="304">
        <v>4</v>
      </c>
      <c r="F15" s="297">
        <f>VLOOKUP(C15,'SOR RATE 2025-26'!A:D,4,0)</f>
        <v>355.96</v>
      </c>
      <c r="G15" s="297">
        <f>F15*E15</f>
        <v>1423.84</v>
      </c>
      <c r="I15" s="780"/>
      <c r="J15" s="781"/>
      <c r="K15" s="782"/>
      <c r="L15" s="783"/>
      <c r="M15" s="581"/>
      <c r="N15" s="581"/>
      <c r="O15" s="783"/>
      <c r="P15" s="581"/>
    </row>
    <row r="16" spans="1:16" ht="16.5" customHeight="1">
      <c r="A16" s="1964">
        <v>7</v>
      </c>
      <c r="B16" s="324" t="s">
        <v>188</v>
      </c>
      <c r="C16" s="758">
        <v>7130860032</v>
      </c>
      <c r="D16" s="294" t="s">
        <v>12</v>
      </c>
      <c r="E16" s="304">
        <v>6</v>
      </c>
      <c r="F16" s="297">
        <f>VLOOKUP(C16,'SOR RATE 2025-26'!A:D,4,0)</f>
        <v>585.41999999999996</v>
      </c>
      <c r="G16" s="297">
        <f>F16*E16</f>
        <v>3512.5199999999995</v>
      </c>
    </row>
    <row r="17" spans="1:11" ht="16.5" customHeight="1">
      <c r="A17" s="1965"/>
      <c r="B17" s="295" t="s">
        <v>2660</v>
      </c>
      <c r="C17" s="758">
        <v>7130860077</v>
      </c>
      <c r="D17" s="294" t="s">
        <v>25</v>
      </c>
      <c r="E17" s="294">
        <v>46.2</v>
      </c>
      <c r="F17" s="297">
        <f>VLOOKUP(C17,'SOR RATE 2025-26'!A:D,4,0)/1000</f>
        <v>91.533670000000001</v>
      </c>
      <c r="G17" s="297">
        <f>F17*E17</f>
        <v>4228.8555540000007</v>
      </c>
    </row>
    <row r="18" spans="1:11" ht="16.5" customHeight="1">
      <c r="A18" s="1966"/>
      <c r="B18" s="295" t="s">
        <v>180</v>
      </c>
      <c r="C18" s="296">
        <v>7130810216</v>
      </c>
      <c r="D18" s="294" t="s">
        <v>15</v>
      </c>
      <c r="E18" s="294">
        <v>6</v>
      </c>
      <c r="F18" s="297">
        <f>VLOOKUP(C18,'SOR RATE 2025-26'!A:D,4,0)</f>
        <v>355.96</v>
      </c>
      <c r="G18" s="297">
        <f>F18*E18</f>
        <v>2135.7599999999998</v>
      </c>
    </row>
    <row r="19" spans="1:11" ht="29.25" customHeight="1">
      <c r="A19" s="333">
        <v>8</v>
      </c>
      <c r="B19" s="391" t="s">
        <v>189</v>
      </c>
      <c r="C19" s="779">
        <v>7130200202</v>
      </c>
      <c r="D19" s="294" t="s">
        <v>63</v>
      </c>
      <c r="E19" s="784">
        <f>(0.35*2)+(0.2*6)</f>
        <v>1.9000000000000001</v>
      </c>
      <c r="F19" s="297">
        <f>VLOOKUP(C19,'SOR RATE 2025-26'!A:D,4,0)</f>
        <v>2970.0000000000005</v>
      </c>
      <c r="G19" s="297">
        <f t="shared" ref="G19:G24" si="0">F19*E19</f>
        <v>5643.0000000000009</v>
      </c>
      <c r="H19" s="168"/>
      <c r="I19" s="586"/>
      <c r="J19" s="785"/>
    </row>
    <row r="20" spans="1:11" ht="16.5" customHeight="1">
      <c r="A20" s="294">
        <v>9</v>
      </c>
      <c r="B20" s="385" t="s">
        <v>190</v>
      </c>
      <c r="C20" s="779">
        <v>7130870013</v>
      </c>
      <c r="D20" s="294" t="s">
        <v>12</v>
      </c>
      <c r="E20" s="294">
        <v>2</v>
      </c>
      <c r="F20" s="297">
        <f>VLOOKUP(C20,'SOR RATE 2025-26'!A:D,4,0)</f>
        <v>149.25</v>
      </c>
      <c r="G20" s="297">
        <f t="shared" si="0"/>
        <v>298.5</v>
      </c>
    </row>
    <row r="21" spans="1:11" ht="16.5" customHeight="1">
      <c r="A21" s="294">
        <v>10</v>
      </c>
      <c r="B21" s="295" t="s">
        <v>27</v>
      </c>
      <c r="C21" s="758">
        <v>7130211158</v>
      </c>
      <c r="D21" s="294" t="s">
        <v>28</v>
      </c>
      <c r="E21" s="294">
        <v>0.5</v>
      </c>
      <c r="F21" s="297">
        <f>VLOOKUP(C21,'SOR RATE 2025-26'!A:D,4,0)</f>
        <v>184.42</v>
      </c>
      <c r="G21" s="297">
        <f t="shared" si="0"/>
        <v>92.21</v>
      </c>
    </row>
    <row r="22" spans="1:11" ht="16.5" customHeight="1">
      <c r="A22" s="294">
        <v>11</v>
      </c>
      <c r="B22" s="295" t="s">
        <v>29</v>
      </c>
      <c r="C22" s="758">
        <v>7130210809</v>
      </c>
      <c r="D22" s="294" t="s">
        <v>28</v>
      </c>
      <c r="E22" s="294">
        <v>0.5</v>
      </c>
      <c r="F22" s="297">
        <f>VLOOKUP(C22,'SOR RATE 2025-26'!A:D,4,0)</f>
        <v>412.07</v>
      </c>
      <c r="G22" s="297">
        <f t="shared" si="0"/>
        <v>206.035</v>
      </c>
    </row>
    <row r="23" spans="1:11" ht="16.5" customHeight="1">
      <c r="A23" s="294">
        <v>12</v>
      </c>
      <c r="B23" s="305" t="s">
        <v>30</v>
      </c>
      <c r="C23" s="306">
        <v>7130610206</v>
      </c>
      <c r="D23" s="304" t="s">
        <v>25</v>
      </c>
      <c r="E23" s="294">
        <v>4</v>
      </c>
      <c r="F23" s="297">
        <f>VLOOKUP(C23,'SOR RATE 2025-26'!A:D,4,0)/1000</f>
        <v>86.441000000000003</v>
      </c>
      <c r="G23" s="297">
        <f>F23*E23</f>
        <v>345.76400000000001</v>
      </c>
      <c r="H23" s="397"/>
      <c r="I23" s="308"/>
      <c r="J23" s="309"/>
      <c r="K23" s="309"/>
    </row>
    <row r="24" spans="1:11" ht="16.5" customHeight="1">
      <c r="A24" s="294">
        <v>13</v>
      </c>
      <c r="B24" s="385" t="s">
        <v>31</v>
      </c>
      <c r="C24" s="758">
        <v>7130880041</v>
      </c>
      <c r="D24" s="294" t="s">
        <v>32</v>
      </c>
      <c r="E24" s="294">
        <v>1</v>
      </c>
      <c r="F24" s="297">
        <f>VLOOKUP(C24,'SOR RATE 2025-26'!A:D,4,0)</f>
        <v>104.33</v>
      </c>
      <c r="G24" s="297">
        <f t="shared" si="0"/>
        <v>104.33</v>
      </c>
    </row>
    <row r="25" spans="1:11" ht="16.5" customHeight="1">
      <c r="A25" s="1964">
        <v>14</v>
      </c>
      <c r="B25" s="786" t="s">
        <v>34</v>
      </c>
      <c r="C25" s="779"/>
      <c r="D25" s="749" t="s">
        <v>25</v>
      </c>
      <c r="E25" s="787">
        <v>6</v>
      </c>
      <c r="F25" s="297"/>
      <c r="G25" s="750"/>
    </row>
    <row r="26" spans="1:11" ht="16.5" customHeight="1">
      <c r="A26" s="1965"/>
      <c r="B26" s="313" t="s">
        <v>66</v>
      </c>
      <c r="C26" s="788">
        <v>7130620609</v>
      </c>
      <c r="D26" s="319" t="s">
        <v>25</v>
      </c>
      <c r="E26" s="314">
        <v>0.5</v>
      </c>
      <c r="F26" s="297">
        <f>VLOOKUP(C26,'SOR RATE 2025-26'!A:D,4,0)</f>
        <v>87.55</v>
      </c>
      <c r="G26" s="789">
        <f>F26*E26</f>
        <v>43.774999999999999</v>
      </c>
    </row>
    <row r="27" spans="1:11" ht="16.5" customHeight="1">
      <c r="A27" s="1965"/>
      <c r="B27" s="313" t="s">
        <v>89</v>
      </c>
      <c r="C27" s="758">
        <v>7130620614</v>
      </c>
      <c r="D27" s="294" t="s">
        <v>25</v>
      </c>
      <c r="E27" s="294">
        <v>2.5</v>
      </c>
      <c r="F27" s="297">
        <f>VLOOKUP(C27,'SOR RATE 2025-26'!A:D,4,0)</f>
        <v>86.09</v>
      </c>
      <c r="G27" s="297">
        <f>F27*E27</f>
        <v>215.22500000000002</v>
      </c>
    </row>
    <row r="28" spans="1:11" ht="16.5" customHeight="1">
      <c r="A28" s="1966"/>
      <c r="B28" s="313" t="s">
        <v>67</v>
      </c>
      <c r="C28" s="758">
        <v>7130620631</v>
      </c>
      <c r="D28" s="294" t="s">
        <v>25</v>
      </c>
      <c r="E28" s="294">
        <v>3</v>
      </c>
      <c r="F28" s="297">
        <f>VLOOKUP(C28,'SOR RATE 2025-26'!A:D,4,0)</f>
        <v>84.63</v>
      </c>
      <c r="G28" s="297">
        <f>F28*E28</f>
        <v>253.89</v>
      </c>
    </row>
    <row r="29" spans="1:11" ht="16.5" customHeight="1">
      <c r="A29" s="292">
        <v>15</v>
      </c>
      <c r="B29" s="326" t="s">
        <v>45</v>
      </c>
      <c r="C29" s="292"/>
      <c r="D29" s="292"/>
      <c r="E29" s="292"/>
      <c r="F29" s="384"/>
      <c r="G29" s="315">
        <f>SUM(G8:G28)</f>
        <v>54062.330866000004</v>
      </c>
      <c r="H29" s="330"/>
      <c r="I29" s="338"/>
    </row>
    <row r="30" spans="1:11" ht="16.5" customHeight="1">
      <c r="A30" s="292">
        <v>16</v>
      </c>
      <c r="B30" s="326" t="s">
        <v>46</v>
      </c>
      <c r="C30" s="292"/>
      <c r="D30" s="292"/>
      <c r="E30" s="292"/>
      <c r="F30" s="384"/>
      <c r="G30" s="315">
        <f>G29/1.18</f>
        <v>45815.534632203395</v>
      </c>
      <c r="H30" s="309"/>
      <c r="I30" s="338"/>
    </row>
    <row r="31" spans="1:11" ht="16.5" customHeight="1">
      <c r="A31" s="294">
        <v>17</v>
      </c>
      <c r="B31" s="305" t="s">
        <v>1998</v>
      </c>
      <c r="C31" s="324"/>
      <c r="D31" s="324"/>
      <c r="E31" s="324"/>
      <c r="F31" s="304">
        <v>7.4999999999999997E-2</v>
      </c>
      <c r="G31" s="312">
        <f>F31*G30</f>
        <v>3436.1650974152544</v>
      </c>
      <c r="H31" s="308"/>
      <c r="I31" s="309"/>
    </row>
    <row r="32" spans="1:11" ht="16.5" customHeight="1">
      <c r="A32" s="284">
        <v>18</v>
      </c>
      <c r="B32" s="406" t="s">
        <v>69</v>
      </c>
      <c r="D32" s="304" t="s">
        <v>63</v>
      </c>
      <c r="E32" s="760">
        <v>1.9</v>
      </c>
      <c r="F32" s="208">
        <f>719.45*1.029</f>
        <v>740.31404999999995</v>
      </c>
      <c r="G32" s="297">
        <f>E32*F32</f>
        <v>1406.596695</v>
      </c>
      <c r="H32" s="407"/>
    </row>
    <row r="33" spans="1:9" ht="15.75">
      <c r="A33" s="294">
        <v>19</v>
      </c>
      <c r="B33" s="385" t="s">
        <v>191</v>
      </c>
      <c r="C33" s="294"/>
      <c r="D33" s="294"/>
      <c r="E33" s="294"/>
      <c r="F33" s="337"/>
      <c r="G33" s="312">
        <v>10119.74</v>
      </c>
      <c r="H33" s="790"/>
      <c r="I33" s="791"/>
    </row>
    <row r="34" spans="1:9" ht="15.75">
      <c r="A34" s="294">
        <v>20</v>
      </c>
      <c r="B34" s="616" t="s">
        <v>1902</v>
      </c>
      <c r="C34" s="294"/>
      <c r="D34" s="294"/>
      <c r="E34" s="294"/>
      <c r="F34" s="337"/>
      <c r="G34" s="792"/>
      <c r="H34" s="308"/>
      <c r="I34" s="791"/>
    </row>
    <row r="35" spans="1:9" ht="15.75">
      <c r="A35" s="294" t="s">
        <v>1358</v>
      </c>
      <c r="B35" s="616" t="s">
        <v>1914</v>
      </c>
      <c r="C35" s="294"/>
      <c r="D35" s="294"/>
      <c r="E35" s="294"/>
      <c r="F35" s="342">
        <v>0.02</v>
      </c>
      <c r="G35" s="792">
        <f>F35*G30</f>
        <v>916.3106926440679</v>
      </c>
      <c r="I35" s="791"/>
    </row>
    <row r="36" spans="1:9" ht="42.75">
      <c r="A36" s="294">
        <v>21</v>
      </c>
      <c r="B36" s="616" t="s">
        <v>2736</v>
      </c>
      <c r="C36" s="294"/>
      <c r="D36" s="294"/>
      <c r="E36" s="294"/>
      <c r="F36" s="337"/>
      <c r="G36" s="792">
        <f>(G35+G33+G32+G31+G30)*0.125</f>
        <v>7711.7933896578397</v>
      </c>
      <c r="H36" s="308"/>
      <c r="I36" s="791"/>
    </row>
    <row r="37" spans="1:9" ht="28.5" customHeight="1">
      <c r="A37" s="292">
        <v>22</v>
      </c>
      <c r="B37" s="351" t="s">
        <v>2735</v>
      </c>
      <c r="C37" s="302"/>
      <c r="D37" s="294"/>
      <c r="E37" s="294"/>
      <c r="F37" s="337"/>
      <c r="G37" s="315">
        <f>G36+G35+G33+G32+G31+G30</f>
        <v>69406.14050692055</v>
      </c>
      <c r="H37" s="348"/>
    </row>
    <row r="38" spans="1:9" ht="16.5" customHeight="1">
      <c r="A38" s="304">
        <v>23</v>
      </c>
      <c r="B38" s="305" t="s">
        <v>1881</v>
      </c>
      <c r="C38" s="302"/>
      <c r="D38" s="294"/>
      <c r="E38" s="294"/>
      <c r="F38" s="297">
        <v>0.09</v>
      </c>
      <c r="G38" s="312">
        <f>G37*F38</f>
        <v>6246.552645622849</v>
      </c>
      <c r="H38" s="348"/>
    </row>
    <row r="39" spans="1:9" ht="16.5" customHeight="1">
      <c r="A39" s="294">
        <v>24</v>
      </c>
      <c r="B39" s="305" t="s">
        <v>1882</v>
      </c>
      <c r="C39" s="302"/>
      <c r="D39" s="294"/>
      <c r="E39" s="294"/>
      <c r="F39" s="297">
        <v>0.09</v>
      </c>
      <c r="G39" s="297">
        <f>G37*F39</f>
        <v>6246.552645622849</v>
      </c>
      <c r="H39" s="411"/>
    </row>
    <row r="40" spans="1:9" ht="16.5" customHeight="1">
      <c r="A40" s="294">
        <v>25</v>
      </c>
      <c r="B40" s="305" t="s">
        <v>1883</v>
      </c>
      <c r="C40" s="294"/>
      <c r="D40" s="294"/>
      <c r="E40" s="294"/>
      <c r="F40" s="337"/>
      <c r="G40" s="297">
        <f>G37+G38+G39</f>
        <v>81899.245798166259</v>
      </c>
    </row>
    <row r="41" spans="1:9" ht="16.5" customHeight="1">
      <c r="A41" s="292">
        <v>26</v>
      </c>
      <c r="B41" s="351" t="s">
        <v>49</v>
      </c>
      <c r="C41" s="292"/>
      <c r="D41" s="292"/>
      <c r="E41" s="292"/>
      <c r="F41" s="384"/>
      <c r="G41" s="346">
        <f>ROUND(G40,0)</f>
        <v>81899</v>
      </c>
    </row>
    <row r="42" spans="1:9">
      <c r="A42" s="379"/>
      <c r="B42" s="291"/>
      <c r="C42" s="291"/>
      <c r="D42" s="291"/>
      <c r="E42" s="291"/>
      <c r="F42" s="381"/>
      <c r="G42" s="291"/>
    </row>
    <row r="43" spans="1:9" s="183" customFormat="1" ht="18.75" customHeight="1">
      <c r="A43" s="1941" t="s">
        <v>1447</v>
      </c>
      <c r="B43" s="1941"/>
      <c r="C43" s="1941"/>
      <c r="D43" s="1941"/>
      <c r="E43" s="1941"/>
      <c r="F43" s="1941"/>
      <c r="G43" s="1941"/>
    </row>
    <row r="44" spans="1:9" s="183" customFormat="1" ht="17.25" customHeight="1">
      <c r="A44" s="1942" t="s">
        <v>1448</v>
      </c>
      <c r="B44" s="1942"/>
      <c r="C44" s="1942"/>
      <c r="D44" s="1942"/>
      <c r="E44" s="1942"/>
      <c r="F44" s="1942"/>
      <c r="G44" s="1942"/>
    </row>
    <row r="45" spans="1:9" s="183" customFormat="1">
      <c r="A45" s="364"/>
      <c r="B45" s="365"/>
      <c r="C45" s="366"/>
      <c r="D45" s="363"/>
      <c r="E45" s="366"/>
      <c r="F45" s="366"/>
      <c r="G45" s="363"/>
    </row>
    <row r="46" spans="1:9" s="183" customFormat="1" ht="42" customHeight="1">
      <c r="A46" s="1961" t="s">
        <v>2737</v>
      </c>
      <c r="B46" s="1961"/>
      <c r="C46" s="1961"/>
      <c r="D46" s="1961"/>
      <c r="E46" s="1961"/>
      <c r="F46" s="1961"/>
      <c r="G46" s="1961"/>
    </row>
    <row r="47" spans="1:9" s="183" customFormat="1">
      <c r="A47" s="1961" t="s">
        <v>1856</v>
      </c>
      <c r="B47" s="1961"/>
      <c r="C47" s="1961"/>
      <c r="D47" s="1961"/>
      <c r="E47" s="1961"/>
      <c r="F47" s="1961"/>
      <c r="G47" s="1961"/>
    </row>
    <row r="48" spans="1:9" s="183" customFormat="1">
      <c r="A48" s="369" t="s">
        <v>1450</v>
      </c>
      <c r="B48" s="365"/>
      <c r="C48" s="366"/>
      <c r="D48" s="363"/>
      <c r="E48" s="366"/>
      <c r="F48" s="366"/>
      <c r="G48" s="363"/>
    </row>
    <row r="50" spans="1:6" ht="16.5" customHeight="1">
      <c r="A50" s="793" t="s">
        <v>1999</v>
      </c>
      <c r="B50" s="794" t="s">
        <v>2014</v>
      </c>
      <c r="C50" s="768"/>
      <c r="D50" s="795"/>
      <c r="F50" s="362"/>
    </row>
  </sheetData>
  <mergeCells count="10">
    <mergeCell ref="F1:G1"/>
    <mergeCell ref="B2:D2"/>
    <mergeCell ref="B4:F4"/>
    <mergeCell ref="A13:A15"/>
    <mergeCell ref="A16:A18"/>
    <mergeCell ref="A43:G43"/>
    <mergeCell ref="A44:G44"/>
    <mergeCell ref="A46:G46"/>
    <mergeCell ref="A47:G47"/>
    <mergeCell ref="A25:A28"/>
  </mergeCells>
  <conditionalFormatting sqref="B29">
    <cfRule type="cellIs" dxfId="48" priority="2" stopIfTrue="1" operator="equal">
      <formula>"?"</formula>
    </cfRule>
  </conditionalFormatting>
  <conditionalFormatting sqref="B30">
    <cfRule type="cellIs" dxfId="47" priority="1" stopIfTrue="1" operator="equal">
      <formula>"?"</formula>
    </cfRule>
  </conditionalFormatting>
  <printOptions horizontalCentered="1" gridLines="1"/>
  <pageMargins left="0.82" right="0.15" top="0.97" bottom="0.26" header="0.79" footer="0.16"/>
  <pageSetup paperSize="9" scale="131" fitToHeight="2" orientation="landscape" horizontalDpi="4294967295" verticalDpi="14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zoomScale="89" zoomScaleNormal="89" zoomScaleSheetLayoutView="85" workbookViewId="0">
      <pane xSplit="2" ySplit="7" topLeftCell="C74" activePane="bottomRight" state="frozen"/>
      <selection pane="topRight" activeCell="C1" sqref="C1"/>
      <selection pane="bottomLeft" activeCell="A8" sqref="A8"/>
      <selection pane="bottomRight" activeCell="M75" sqref="M75"/>
    </sheetView>
  </sheetViews>
  <sheetFormatPr defaultRowHeight="12.75"/>
  <cols>
    <col min="1" max="1" width="4.28515625" style="363" customWidth="1"/>
    <col min="2" max="2" width="47.5703125" style="364" customWidth="1"/>
    <col min="3" max="3" width="13" style="365" customWidth="1"/>
    <col min="4" max="4" width="5.85546875" style="366" bestFit="1" customWidth="1"/>
    <col min="5" max="5" width="5" style="363" bestFit="1" customWidth="1"/>
    <col min="6" max="6" width="10.42578125" style="366" customWidth="1"/>
    <col min="7" max="7" width="12.5703125" style="366" customWidth="1"/>
    <col min="8" max="8" width="5" style="363" bestFit="1" customWidth="1"/>
    <col min="9" max="9" width="12.28515625" style="366" customWidth="1"/>
    <col min="10" max="10" width="13.85546875" style="366" customWidth="1"/>
    <col min="11" max="11" width="6.7109375" style="363" customWidth="1"/>
    <col min="12" max="12" width="10.5703125" style="366" customWidth="1"/>
    <col min="13" max="13" width="14.28515625" style="366" customWidth="1"/>
    <col min="14" max="14" width="15.5703125" style="629" customWidth="1"/>
    <col min="15" max="247" width="9.140625" style="629"/>
    <col min="248" max="248" width="4" style="629" bestFit="1" customWidth="1"/>
    <col min="249" max="249" width="37.28515625" style="629" customWidth="1"/>
    <col min="250" max="250" width="11.42578125" style="629" customWidth="1"/>
    <col min="251" max="251" width="5.85546875" style="629" bestFit="1" customWidth="1"/>
    <col min="252" max="252" width="5" style="629" bestFit="1" customWidth="1"/>
    <col min="253" max="253" width="8.5703125" style="629" bestFit="1" customWidth="1"/>
    <col min="254" max="254" width="9.5703125" style="629" bestFit="1" customWidth="1"/>
    <col min="255" max="255" width="5" style="629" bestFit="1" customWidth="1"/>
    <col min="256" max="256" width="8.5703125" style="629" bestFit="1" customWidth="1"/>
    <col min="257" max="257" width="9.5703125" style="629" bestFit="1" customWidth="1"/>
    <col min="258" max="258" width="6.7109375" style="629" customWidth="1"/>
    <col min="259" max="260" width="9.5703125" style="629" bestFit="1" customWidth="1"/>
    <col min="261" max="261" width="6.7109375" style="629" customWidth="1"/>
    <col min="262" max="263" width="9.7109375" style="629" customWidth="1"/>
    <col min="264" max="264" width="20.7109375" style="629" customWidth="1"/>
    <col min="265" max="265" width="17.85546875" style="629" customWidth="1"/>
    <col min="266" max="266" width="23.5703125" style="629" customWidth="1"/>
    <col min="267" max="267" width="11" style="629" bestFit="1" customWidth="1"/>
    <col min="268" max="268" width="7" style="629" bestFit="1" customWidth="1"/>
    <col min="269" max="269" width="11" style="629" bestFit="1" customWidth="1"/>
    <col min="270" max="503" width="9.140625" style="629"/>
    <col min="504" max="504" width="4" style="629" bestFit="1" customWidth="1"/>
    <col min="505" max="505" width="37.28515625" style="629" customWidth="1"/>
    <col min="506" max="506" width="11.42578125" style="629" customWidth="1"/>
    <col min="507" max="507" width="5.85546875" style="629" bestFit="1" customWidth="1"/>
    <col min="508" max="508" width="5" style="629" bestFit="1" customWidth="1"/>
    <col min="509" max="509" width="8.5703125" style="629" bestFit="1" customWidth="1"/>
    <col min="510" max="510" width="9.5703125" style="629" bestFit="1" customWidth="1"/>
    <col min="511" max="511" width="5" style="629" bestFit="1" customWidth="1"/>
    <col min="512" max="512" width="8.5703125" style="629" bestFit="1" customWidth="1"/>
    <col min="513" max="513" width="9.5703125" style="629" bestFit="1" customWidth="1"/>
    <col min="514" max="514" width="6.7109375" style="629" customWidth="1"/>
    <col min="515" max="516" width="9.5703125" style="629" bestFit="1" customWidth="1"/>
    <col min="517" max="517" width="6.7109375" style="629" customWidth="1"/>
    <col min="518" max="519" width="9.7109375" style="629" customWidth="1"/>
    <col min="520" max="520" width="20.7109375" style="629" customWidth="1"/>
    <col min="521" max="521" width="17.85546875" style="629" customWidth="1"/>
    <col min="522" max="522" width="23.5703125" style="629" customWidth="1"/>
    <col min="523" max="523" width="11" style="629" bestFit="1" customWidth="1"/>
    <col min="524" max="524" width="7" style="629" bestFit="1" customWidth="1"/>
    <col min="525" max="525" width="11" style="629" bestFit="1" customWidth="1"/>
    <col min="526" max="759" width="9.140625" style="629"/>
    <col min="760" max="760" width="4" style="629" bestFit="1" customWidth="1"/>
    <col min="761" max="761" width="37.28515625" style="629" customWidth="1"/>
    <col min="762" max="762" width="11.42578125" style="629" customWidth="1"/>
    <col min="763" max="763" width="5.85546875" style="629" bestFit="1" customWidth="1"/>
    <col min="764" max="764" width="5" style="629" bestFit="1" customWidth="1"/>
    <col min="765" max="765" width="8.5703125" style="629" bestFit="1" customWidth="1"/>
    <col min="766" max="766" width="9.5703125" style="629" bestFit="1" customWidth="1"/>
    <col min="767" max="767" width="5" style="629" bestFit="1" customWidth="1"/>
    <col min="768" max="768" width="8.5703125" style="629" bestFit="1" customWidth="1"/>
    <col min="769" max="769" width="9.5703125" style="629" bestFit="1" customWidth="1"/>
    <col min="770" max="770" width="6.7109375" style="629" customWidth="1"/>
    <col min="771" max="772" width="9.5703125" style="629" bestFit="1" customWidth="1"/>
    <col min="773" max="773" width="6.7109375" style="629" customWidth="1"/>
    <col min="774" max="775" width="9.7109375" style="629" customWidth="1"/>
    <col min="776" max="776" width="20.7109375" style="629" customWidth="1"/>
    <col min="777" max="777" width="17.85546875" style="629" customWidth="1"/>
    <col min="778" max="778" width="23.5703125" style="629" customWidth="1"/>
    <col min="779" max="779" width="11" style="629" bestFit="1" customWidth="1"/>
    <col min="780" max="780" width="7" style="629" bestFit="1" customWidth="1"/>
    <col min="781" max="781" width="11" style="629" bestFit="1" customWidth="1"/>
    <col min="782" max="1015" width="9.140625" style="629"/>
    <col min="1016" max="1016" width="4" style="629" bestFit="1" customWidth="1"/>
    <col min="1017" max="1017" width="37.28515625" style="629" customWidth="1"/>
    <col min="1018" max="1018" width="11.42578125" style="629" customWidth="1"/>
    <col min="1019" max="1019" width="5.85546875" style="629" bestFit="1" customWidth="1"/>
    <col min="1020" max="1020" width="5" style="629" bestFit="1" customWidth="1"/>
    <col min="1021" max="1021" width="8.5703125" style="629" bestFit="1" customWidth="1"/>
    <col min="1022" max="1022" width="9.5703125" style="629" bestFit="1" customWidth="1"/>
    <col min="1023" max="1023" width="5" style="629" bestFit="1" customWidth="1"/>
    <col min="1024" max="1024" width="8.5703125" style="629" bestFit="1" customWidth="1"/>
    <col min="1025" max="1025" width="9.5703125" style="629" bestFit="1" customWidth="1"/>
    <col min="1026" max="1026" width="6.7109375" style="629" customWidth="1"/>
    <col min="1027" max="1028" width="9.5703125" style="629" bestFit="1" customWidth="1"/>
    <col min="1029" max="1029" width="6.7109375" style="629" customWidth="1"/>
    <col min="1030" max="1031" width="9.7109375" style="629" customWidth="1"/>
    <col min="1032" max="1032" width="20.7109375" style="629" customWidth="1"/>
    <col min="1033" max="1033" width="17.85546875" style="629" customWidth="1"/>
    <col min="1034" max="1034" width="23.5703125" style="629" customWidth="1"/>
    <col min="1035" max="1035" width="11" style="629" bestFit="1" customWidth="1"/>
    <col min="1036" max="1036" width="7" style="629" bestFit="1" customWidth="1"/>
    <col min="1037" max="1037" width="11" style="629" bestFit="1" customWidth="1"/>
    <col min="1038" max="1271" width="9.140625" style="629"/>
    <col min="1272" max="1272" width="4" style="629" bestFit="1" customWidth="1"/>
    <col min="1273" max="1273" width="37.28515625" style="629" customWidth="1"/>
    <col min="1274" max="1274" width="11.42578125" style="629" customWidth="1"/>
    <col min="1275" max="1275" width="5.85546875" style="629" bestFit="1" customWidth="1"/>
    <col min="1276" max="1276" width="5" style="629" bestFit="1" customWidth="1"/>
    <col min="1277" max="1277" width="8.5703125" style="629" bestFit="1" customWidth="1"/>
    <col min="1278" max="1278" width="9.5703125" style="629" bestFit="1" customWidth="1"/>
    <col min="1279" max="1279" width="5" style="629" bestFit="1" customWidth="1"/>
    <col min="1280" max="1280" width="8.5703125" style="629" bestFit="1" customWidth="1"/>
    <col min="1281" max="1281" width="9.5703125" style="629" bestFit="1" customWidth="1"/>
    <col min="1282" max="1282" width="6.7109375" style="629" customWidth="1"/>
    <col min="1283" max="1284" width="9.5703125" style="629" bestFit="1" customWidth="1"/>
    <col min="1285" max="1285" width="6.7109375" style="629" customWidth="1"/>
    <col min="1286" max="1287" width="9.7109375" style="629" customWidth="1"/>
    <col min="1288" max="1288" width="20.7109375" style="629" customWidth="1"/>
    <col min="1289" max="1289" width="17.85546875" style="629" customWidth="1"/>
    <col min="1290" max="1290" width="23.5703125" style="629" customWidth="1"/>
    <col min="1291" max="1291" width="11" style="629" bestFit="1" customWidth="1"/>
    <col min="1292" max="1292" width="7" style="629" bestFit="1" customWidth="1"/>
    <col min="1293" max="1293" width="11" style="629" bestFit="1" customWidth="1"/>
    <col min="1294" max="1527" width="9.140625" style="629"/>
    <col min="1528" max="1528" width="4" style="629" bestFit="1" customWidth="1"/>
    <col min="1529" max="1529" width="37.28515625" style="629" customWidth="1"/>
    <col min="1530" max="1530" width="11.42578125" style="629" customWidth="1"/>
    <col min="1531" max="1531" width="5.85546875" style="629" bestFit="1" customWidth="1"/>
    <col min="1532" max="1532" width="5" style="629" bestFit="1" customWidth="1"/>
    <col min="1533" max="1533" width="8.5703125" style="629" bestFit="1" customWidth="1"/>
    <col min="1534" max="1534" width="9.5703125" style="629" bestFit="1" customWidth="1"/>
    <col min="1535" max="1535" width="5" style="629" bestFit="1" customWidth="1"/>
    <col min="1536" max="1536" width="8.5703125" style="629" bestFit="1" customWidth="1"/>
    <col min="1537" max="1537" width="9.5703125" style="629" bestFit="1" customWidth="1"/>
    <col min="1538" max="1538" width="6.7109375" style="629" customWidth="1"/>
    <col min="1539" max="1540" width="9.5703125" style="629" bestFit="1" customWidth="1"/>
    <col min="1541" max="1541" width="6.7109375" style="629" customWidth="1"/>
    <col min="1542" max="1543" width="9.7109375" style="629" customWidth="1"/>
    <col min="1544" max="1544" width="20.7109375" style="629" customWidth="1"/>
    <col min="1545" max="1545" width="17.85546875" style="629" customWidth="1"/>
    <col min="1546" max="1546" width="23.5703125" style="629" customWidth="1"/>
    <col min="1547" max="1547" width="11" style="629" bestFit="1" customWidth="1"/>
    <col min="1548" max="1548" width="7" style="629" bestFit="1" customWidth="1"/>
    <col min="1549" max="1549" width="11" style="629" bestFit="1" customWidth="1"/>
    <col min="1550" max="1783" width="9.140625" style="629"/>
    <col min="1784" max="1784" width="4" style="629" bestFit="1" customWidth="1"/>
    <col min="1785" max="1785" width="37.28515625" style="629" customWidth="1"/>
    <col min="1786" max="1786" width="11.42578125" style="629" customWidth="1"/>
    <col min="1787" max="1787" width="5.85546875" style="629" bestFit="1" customWidth="1"/>
    <col min="1788" max="1788" width="5" style="629" bestFit="1" customWidth="1"/>
    <col min="1789" max="1789" width="8.5703125" style="629" bestFit="1" customWidth="1"/>
    <col min="1790" max="1790" width="9.5703125" style="629" bestFit="1" customWidth="1"/>
    <col min="1791" max="1791" width="5" style="629" bestFit="1" customWidth="1"/>
    <col min="1792" max="1792" width="8.5703125" style="629" bestFit="1" customWidth="1"/>
    <col min="1793" max="1793" width="9.5703125" style="629" bestFit="1" customWidth="1"/>
    <col min="1794" max="1794" width="6.7109375" style="629" customWidth="1"/>
    <col min="1795" max="1796" width="9.5703125" style="629" bestFit="1" customWidth="1"/>
    <col min="1797" max="1797" width="6.7109375" style="629" customWidth="1"/>
    <col min="1798" max="1799" width="9.7109375" style="629" customWidth="1"/>
    <col min="1800" max="1800" width="20.7109375" style="629" customWidth="1"/>
    <col min="1801" max="1801" width="17.85546875" style="629" customWidth="1"/>
    <col min="1802" max="1802" width="23.5703125" style="629" customWidth="1"/>
    <col min="1803" max="1803" width="11" style="629" bestFit="1" customWidth="1"/>
    <col min="1804" max="1804" width="7" style="629" bestFit="1" customWidth="1"/>
    <col min="1805" max="1805" width="11" style="629" bestFit="1" customWidth="1"/>
    <col min="1806" max="2039" width="9.140625" style="629"/>
    <col min="2040" max="2040" width="4" style="629" bestFit="1" customWidth="1"/>
    <col min="2041" max="2041" width="37.28515625" style="629" customWidth="1"/>
    <col min="2042" max="2042" width="11.42578125" style="629" customWidth="1"/>
    <col min="2043" max="2043" width="5.85546875" style="629" bestFit="1" customWidth="1"/>
    <col min="2044" max="2044" width="5" style="629" bestFit="1" customWidth="1"/>
    <col min="2045" max="2045" width="8.5703125" style="629" bestFit="1" customWidth="1"/>
    <col min="2046" max="2046" width="9.5703125" style="629" bestFit="1" customWidth="1"/>
    <col min="2047" max="2047" width="5" style="629" bestFit="1" customWidth="1"/>
    <col min="2048" max="2048" width="8.5703125" style="629" bestFit="1" customWidth="1"/>
    <col min="2049" max="2049" width="9.5703125" style="629" bestFit="1" customWidth="1"/>
    <col min="2050" max="2050" width="6.7109375" style="629" customWidth="1"/>
    <col min="2051" max="2052" width="9.5703125" style="629" bestFit="1" customWidth="1"/>
    <col min="2053" max="2053" width="6.7109375" style="629" customWidth="1"/>
    <col min="2054" max="2055" width="9.7109375" style="629" customWidth="1"/>
    <col min="2056" max="2056" width="20.7109375" style="629" customWidth="1"/>
    <col min="2057" max="2057" width="17.85546875" style="629" customWidth="1"/>
    <col min="2058" max="2058" width="23.5703125" style="629" customWidth="1"/>
    <col min="2059" max="2059" width="11" style="629" bestFit="1" customWidth="1"/>
    <col min="2060" max="2060" width="7" style="629" bestFit="1" customWidth="1"/>
    <col min="2061" max="2061" width="11" style="629" bestFit="1" customWidth="1"/>
    <col min="2062" max="2295" width="9.140625" style="629"/>
    <col min="2296" max="2296" width="4" style="629" bestFit="1" customWidth="1"/>
    <col min="2297" max="2297" width="37.28515625" style="629" customWidth="1"/>
    <col min="2298" max="2298" width="11.42578125" style="629" customWidth="1"/>
    <col min="2299" max="2299" width="5.85546875" style="629" bestFit="1" customWidth="1"/>
    <col min="2300" max="2300" width="5" style="629" bestFit="1" customWidth="1"/>
    <col min="2301" max="2301" width="8.5703125" style="629" bestFit="1" customWidth="1"/>
    <col min="2302" max="2302" width="9.5703125" style="629" bestFit="1" customWidth="1"/>
    <col min="2303" max="2303" width="5" style="629" bestFit="1" customWidth="1"/>
    <col min="2304" max="2304" width="8.5703125" style="629" bestFit="1" customWidth="1"/>
    <col min="2305" max="2305" width="9.5703125" style="629" bestFit="1" customWidth="1"/>
    <col min="2306" max="2306" width="6.7109375" style="629" customWidth="1"/>
    <col min="2307" max="2308" width="9.5703125" style="629" bestFit="1" customWidth="1"/>
    <col min="2309" max="2309" width="6.7109375" style="629" customWidth="1"/>
    <col min="2310" max="2311" width="9.7109375" style="629" customWidth="1"/>
    <col min="2312" max="2312" width="20.7109375" style="629" customWidth="1"/>
    <col min="2313" max="2313" width="17.85546875" style="629" customWidth="1"/>
    <col min="2314" max="2314" width="23.5703125" style="629" customWidth="1"/>
    <col min="2315" max="2315" width="11" style="629" bestFit="1" customWidth="1"/>
    <col min="2316" max="2316" width="7" style="629" bestFit="1" customWidth="1"/>
    <col min="2317" max="2317" width="11" style="629" bestFit="1" customWidth="1"/>
    <col min="2318" max="2551" width="9.140625" style="629"/>
    <col min="2552" max="2552" width="4" style="629" bestFit="1" customWidth="1"/>
    <col min="2553" max="2553" width="37.28515625" style="629" customWidth="1"/>
    <col min="2554" max="2554" width="11.42578125" style="629" customWidth="1"/>
    <col min="2555" max="2555" width="5.85546875" style="629" bestFit="1" customWidth="1"/>
    <col min="2556" max="2556" width="5" style="629" bestFit="1" customWidth="1"/>
    <col min="2557" max="2557" width="8.5703125" style="629" bestFit="1" customWidth="1"/>
    <col min="2558" max="2558" width="9.5703125" style="629" bestFit="1" customWidth="1"/>
    <col min="2559" max="2559" width="5" style="629" bestFit="1" customWidth="1"/>
    <col min="2560" max="2560" width="8.5703125" style="629" bestFit="1" customWidth="1"/>
    <col min="2561" max="2561" width="9.5703125" style="629" bestFit="1" customWidth="1"/>
    <col min="2562" max="2562" width="6.7109375" style="629" customWidth="1"/>
    <col min="2563" max="2564" width="9.5703125" style="629" bestFit="1" customWidth="1"/>
    <col min="2565" max="2565" width="6.7109375" style="629" customWidth="1"/>
    <col min="2566" max="2567" width="9.7109375" style="629" customWidth="1"/>
    <col min="2568" max="2568" width="20.7109375" style="629" customWidth="1"/>
    <col min="2569" max="2569" width="17.85546875" style="629" customWidth="1"/>
    <col min="2570" max="2570" width="23.5703125" style="629" customWidth="1"/>
    <col min="2571" max="2571" width="11" style="629" bestFit="1" customWidth="1"/>
    <col min="2572" max="2572" width="7" style="629" bestFit="1" customWidth="1"/>
    <col min="2573" max="2573" width="11" style="629" bestFit="1" customWidth="1"/>
    <col min="2574" max="2807" width="9.140625" style="629"/>
    <col min="2808" max="2808" width="4" style="629" bestFit="1" customWidth="1"/>
    <col min="2809" max="2809" width="37.28515625" style="629" customWidth="1"/>
    <col min="2810" max="2810" width="11.42578125" style="629" customWidth="1"/>
    <col min="2811" max="2811" width="5.85546875" style="629" bestFit="1" customWidth="1"/>
    <col min="2812" max="2812" width="5" style="629" bestFit="1" customWidth="1"/>
    <col min="2813" max="2813" width="8.5703125" style="629" bestFit="1" customWidth="1"/>
    <col min="2814" max="2814" width="9.5703125" style="629" bestFit="1" customWidth="1"/>
    <col min="2815" max="2815" width="5" style="629" bestFit="1" customWidth="1"/>
    <col min="2816" max="2816" width="8.5703125" style="629" bestFit="1" customWidth="1"/>
    <col min="2817" max="2817" width="9.5703125" style="629" bestFit="1" customWidth="1"/>
    <col min="2818" max="2818" width="6.7109375" style="629" customWidth="1"/>
    <col min="2819" max="2820" width="9.5703125" style="629" bestFit="1" customWidth="1"/>
    <col min="2821" max="2821" width="6.7109375" style="629" customWidth="1"/>
    <col min="2822" max="2823" width="9.7109375" style="629" customWidth="1"/>
    <col min="2824" max="2824" width="20.7109375" style="629" customWidth="1"/>
    <col min="2825" max="2825" width="17.85546875" style="629" customWidth="1"/>
    <col min="2826" max="2826" width="23.5703125" style="629" customWidth="1"/>
    <col min="2827" max="2827" width="11" style="629" bestFit="1" customWidth="1"/>
    <col min="2828" max="2828" width="7" style="629" bestFit="1" customWidth="1"/>
    <col min="2829" max="2829" width="11" style="629" bestFit="1" customWidth="1"/>
    <col min="2830" max="3063" width="9.140625" style="629"/>
    <col min="3064" max="3064" width="4" style="629" bestFit="1" customWidth="1"/>
    <col min="3065" max="3065" width="37.28515625" style="629" customWidth="1"/>
    <col min="3066" max="3066" width="11.42578125" style="629" customWidth="1"/>
    <col min="3067" max="3067" width="5.85546875" style="629" bestFit="1" customWidth="1"/>
    <col min="3068" max="3068" width="5" style="629" bestFit="1" customWidth="1"/>
    <col min="3069" max="3069" width="8.5703125" style="629" bestFit="1" customWidth="1"/>
    <col min="3070" max="3070" width="9.5703125" style="629" bestFit="1" customWidth="1"/>
    <col min="3071" max="3071" width="5" style="629" bestFit="1" customWidth="1"/>
    <col min="3072" max="3072" width="8.5703125" style="629" bestFit="1" customWidth="1"/>
    <col min="3073" max="3073" width="9.5703125" style="629" bestFit="1" customWidth="1"/>
    <col min="3074" max="3074" width="6.7109375" style="629" customWidth="1"/>
    <col min="3075" max="3076" width="9.5703125" style="629" bestFit="1" customWidth="1"/>
    <col min="3077" max="3077" width="6.7109375" style="629" customWidth="1"/>
    <col min="3078" max="3079" width="9.7109375" style="629" customWidth="1"/>
    <col min="3080" max="3080" width="20.7109375" style="629" customWidth="1"/>
    <col min="3081" max="3081" width="17.85546875" style="629" customWidth="1"/>
    <col min="3082" max="3082" width="23.5703125" style="629" customWidth="1"/>
    <col min="3083" max="3083" width="11" style="629" bestFit="1" customWidth="1"/>
    <col min="3084" max="3084" width="7" style="629" bestFit="1" customWidth="1"/>
    <col min="3085" max="3085" width="11" style="629" bestFit="1" customWidth="1"/>
    <col min="3086" max="3319" width="9.140625" style="629"/>
    <col min="3320" max="3320" width="4" style="629" bestFit="1" customWidth="1"/>
    <col min="3321" max="3321" width="37.28515625" style="629" customWidth="1"/>
    <col min="3322" max="3322" width="11.42578125" style="629" customWidth="1"/>
    <col min="3323" max="3323" width="5.85546875" style="629" bestFit="1" customWidth="1"/>
    <col min="3324" max="3324" width="5" style="629" bestFit="1" customWidth="1"/>
    <col min="3325" max="3325" width="8.5703125" style="629" bestFit="1" customWidth="1"/>
    <col min="3326" max="3326" width="9.5703125" style="629" bestFit="1" customWidth="1"/>
    <col min="3327" max="3327" width="5" style="629" bestFit="1" customWidth="1"/>
    <col min="3328" max="3328" width="8.5703125" style="629" bestFit="1" customWidth="1"/>
    <col min="3329" max="3329" width="9.5703125" style="629" bestFit="1" customWidth="1"/>
    <col min="3330" max="3330" width="6.7109375" style="629" customWidth="1"/>
    <col min="3331" max="3332" width="9.5703125" style="629" bestFit="1" customWidth="1"/>
    <col min="3333" max="3333" width="6.7109375" style="629" customWidth="1"/>
    <col min="3334" max="3335" width="9.7109375" style="629" customWidth="1"/>
    <col min="3336" max="3336" width="20.7109375" style="629" customWidth="1"/>
    <col min="3337" max="3337" width="17.85546875" style="629" customWidth="1"/>
    <col min="3338" max="3338" width="23.5703125" style="629" customWidth="1"/>
    <col min="3339" max="3339" width="11" style="629" bestFit="1" customWidth="1"/>
    <col min="3340" max="3340" width="7" style="629" bestFit="1" customWidth="1"/>
    <col min="3341" max="3341" width="11" style="629" bestFit="1" customWidth="1"/>
    <col min="3342" max="3575" width="9.140625" style="629"/>
    <col min="3576" max="3576" width="4" style="629" bestFit="1" customWidth="1"/>
    <col min="3577" max="3577" width="37.28515625" style="629" customWidth="1"/>
    <col min="3578" max="3578" width="11.42578125" style="629" customWidth="1"/>
    <col min="3579" max="3579" width="5.85546875" style="629" bestFit="1" customWidth="1"/>
    <col min="3580" max="3580" width="5" style="629" bestFit="1" customWidth="1"/>
    <col min="3581" max="3581" width="8.5703125" style="629" bestFit="1" customWidth="1"/>
    <col min="3582" max="3582" width="9.5703125" style="629" bestFit="1" customWidth="1"/>
    <col min="3583" max="3583" width="5" style="629" bestFit="1" customWidth="1"/>
    <col min="3584" max="3584" width="8.5703125" style="629" bestFit="1" customWidth="1"/>
    <col min="3585" max="3585" width="9.5703125" style="629" bestFit="1" customWidth="1"/>
    <col min="3586" max="3586" width="6.7109375" style="629" customWidth="1"/>
    <col min="3587" max="3588" width="9.5703125" style="629" bestFit="1" customWidth="1"/>
    <col min="3589" max="3589" width="6.7109375" style="629" customWidth="1"/>
    <col min="3590" max="3591" width="9.7109375" style="629" customWidth="1"/>
    <col min="3592" max="3592" width="20.7109375" style="629" customWidth="1"/>
    <col min="3593" max="3593" width="17.85546875" style="629" customWidth="1"/>
    <col min="3594" max="3594" width="23.5703125" style="629" customWidth="1"/>
    <col min="3595" max="3595" width="11" style="629" bestFit="1" customWidth="1"/>
    <col min="3596" max="3596" width="7" style="629" bestFit="1" customWidth="1"/>
    <col min="3597" max="3597" width="11" style="629" bestFit="1" customWidth="1"/>
    <col min="3598" max="3831" width="9.140625" style="629"/>
    <col min="3832" max="3832" width="4" style="629" bestFit="1" customWidth="1"/>
    <col min="3833" max="3833" width="37.28515625" style="629" customWidth="1"/>
    <col min="3834" max="3834" width="11.42578125" style="629" customWidth="1"/>
    <col min="3835" max="3835" width="5.85546875" style="629" bestFit="1" customWidth="1"/>
    <col min="3836" max="3836" width="5" style="629" bestFit="1" customWidth="1"/>
    <col min="3837" max="3837" width="8.5703125" style="629" bestFit="1" customWidth="1"/>
    <col min="3838" max="3838" width="9.5703125" style="629" bestFit="1" customWidth="1"/>
    <col min="3839" max="3839" width="5" style="629" bestFit="1" customWidth="1"/>
    <col min="3840" max="3840" width="8.5703125" style="629" bestFit="1" customWidth="1"/>
    <col min="3841" max="3841" width="9.5703125" style="629" bestFit="1" customWidth="1"/>
    <col min="3842" max="3842" width="6.7109375" style="629" customWidth="1"/>
    <col min="3843" max="3844" width="9.5703125" style="629" bestFit="1" customWidth="1"/>
    <col min="3845" max="3845" width="6.7109375" style="629" customWidth="1"/>
    <col min="3846" max="3847" width="9.7109375" style="629" customWidth="1"/>
    <col min="3848" max="3848" width="20.7109375" style="629" customWidth="1"/>
    <col min="3849" max="3849" width="17.85546875" style="629" customWidth="1"/>
    <col min="3850" max="3850" width="23.5703125" style="629" customWidth="1"/>
    <col min="3851" max="3851" width="11" style="629" bestFit="1" customWidth="1"/>
    <col min="3852" max="3852" width="7" style="629" bestFit="1" customWidth="1"/>
    <col min="3853" max="3853" width="11" style="629" bestFit="1" customWidth="1"/>
    <col min="3854" max="4087" width="9.140625" style="629"/>
    <col min="4088" max="4088" width="4" style="629" bestFit="1" customWidth="1"/>
    <col min="4089" max="4089" width="37.28515625" style="629" customWidth="1"/>
    <col min="4090" max="4090" width="11.42578125" style="629" customWidth="1"/>
    <col min="4091" max="4091" width="5.85546875" style="629" bestFit="1" customWidth="1"/>
    <col min="4092" max="4092" width="5" style="629" bestFit="1" customWidth="1"/>
    <col min="4093" max="4093" width="8.5703125" style="629" bestFit="1" customWidth="1"/>
    <col min="4094" max="4094" width="9.5703125" style="629" bestFit="1" customWidth="1"/>
    <col min="4095" max="4095" width="5" style="629" bestFit="1" customWidth="1"/>
    <col min="4096" max="4096" width="8.5703125" style="629" bestFit="1" customWidth="1"/>
    <col min="4097" max="4097" width="9.5703125" style="629" bestFit="1" customWidth="1"/>
    <col min="4098" max="4098" width="6.7109375" style="629" customWidth="1"/>
    <col min="4099" max="4100" width="9.5703125" style="629" bestFit="1" customWidth="1"/>
    <col min="4101" max="4101" width="6.7109375" style="629" customWidth="1"/>
    <col min="4102" max="4103" width="9.7109375" style="629" customWidth="1"/>
    <col min="4104" max="4104" width="20.7109375" style="629" customWidth="1"/>
    <col min="4105" max="4105" width="17.85546875" style="629" customWidth="1"/>
    <col min="4106" max="4106" width="23.5703125" style="629" customWidth="1"/>
    <col min="4107" max="4107" width="11" style="629" bestFit="1" customWidth="1"/>
    <col min="4108" max="4108" width="7" style="629" bestFit="1" customWidth="1"/>
    <col min="4109" max="4109" width="11" style="629" bestFit="1" customWidth="1"/>
    <col min="4110" max="4343" width="9.140625" style="629"/>
    <col min="4344" max="4344" width="4" style="629" bestFit="1" customWidth="1"/>
    <col min="4345" max="4345" width="37.28515625" style="629" customWidth="1"/>
    <col min="4346" max="4346" width="11.42578125" style="629" customWidth="1"/>
    <col min="4347" max="4347" width="5.85546875" style="629" bestFit="1" customWidth="1"/>
    <col min="4348" max="4348" width="5" style="629" bestFit="1" customWidth="1"/>
    <col min="4349" max="4349" width="8.5703125" style="629" bestFit="1" customWidth="1"/>
    <col min="4350" max="4350" width="9.5703125" style="629" bestFit="1" customWidth="1"/>
    <col min="4351" max="4351" width="5" style="629" bestFit="1" customWidth="1"/>
    <col min="4352" max="4352" width="8.5703125" style="629" bestFit="1" customWidth="1"/>
    <col min="4353" max="4353" width="9.5703125" style="629" bestFit="1" customWidth="1"/>
    <col min="4354" max="4354" width="6.7109375" style="629" customWidth="1"/>
    <col min="4355" max="4356" width="9.5703125" style="629" bestFit="1" customWidth="1"/>
    <col min="4357" max="4357" width="6.7109375" style="629" customWidth="1"/>
    <col min="4358" max="4359" width="9.7109375" style="629" customWidth="1"/>
    <col min="4360" max="4360" width="20.7109375" style="629" customWidth="1"/>
    <col min="4361" max="4361" width="17.85546875" style="629" customWidth="1"/>
    <col min="4362" max="4362" width="23.5703125" style="629" customWidth="1"/>
    <col min="4363" max="4363" width="11" style="629" bestFit="1" customWidth="1"/>
    <col min="4364" max="4364" width="7" style="629" bestFit="1" customWidth="1"/>
    <col min="4365" max="4365" width="11" style="629" bestFit="1" customWidth="1"/>
    <col min="4366" max="4599" width="9.140625" style="629"/>
    <col min="4600" max="4600" width="4" style="629" bestFit="1" customWidth="1"/>
    <col min="4601" max="4601" width="37.28515625" style="629" customWidth="1"/>
    <col min="4602" max="4602" width="11.42578125" style="629" customWidth="1"/>
    <col min="4603" max="4603" width="5.85546875" style="629" bestFit="1" customWidth="1"/>
    <col min="4604" max="4604" width="5" style="629" bestFit="1" customWidth="1"/>
    <col min="4605" max="4605" width="8.5703125" style="629" bestFit="1" customWidth="1"/>
    <col min="4606" max="4606" width="9.5703125" style="629" bestFit="1" customWidth="1"/>
    <col min="4607" max="4607" width="5" style="629" bestFit="1" customWidth="1"/>
    <col min="4608" max="4608" width="8.5703125" style="629" bestFit="1" customWidth="1"/>
    <col min="4609" max="4609" width="9.5703125" style="629" bestFit="1" customWidth="1"/>
    <col min="4610" max="4610" width="6.7109375" style="629" customWidth="1"/>
    <col min="4611" max="4612" width="9.5703125" style="629" bestFit="1" customWidth="1"/>
    <col min="4613" max="4613" width="6.7109375" style="629" customWidth="1"/>
    <col min="4614" max="4615" width="9.7109375" style="629" customWidth="1"/>
    <col min="4616" max="4616" width="20.7109375" style="629" customWidth="1"/>
    <col min="4617" max="4617" width="17.85546875" style="629" customWidth="1"/>
    <col min="4618" max="4618" width="23.5703125" style="629" customWidth="1"/>
    <col min="4619" max="4619" width="11" style="629" bestFit="1" customWidth="1"/>
    <col min="4620" max="4620" width="7" style="629" bestFit="1" customWidth="1"/>
    <col min="4621" max="4621" width="11" style="629" bestFit="1" customWidth="1"/>
    <col min="4622" max="4855" width="9.140625" style="629"/>
    <col min="4856" max="4856" width="4" style="629" bestFit="1" customWidth="1"/>
    <col min="4857" max="4857" width="37.28515625" style="629" customWidth="1"/>
    <col min="4858" max="4858" width="11.42578125" style="629" customWidth="1"/>
    <col min="4859" max="4859" width="5.85546875" style="629" bestFit="1" customWidth="1"/>
    <col min="4860" max="4860" width="5" style="629" bestFit="1" customWidth="1"/>
    <col min="4861" max="4861" width="8.5703125" style="629" bestFit="1" customWidth="1"/>
    <col min="4862" max="4862" width="9.5703125" style="629" bestFit="1" customWidth="1"/>
    <col min="4863" max="4863" width="5" style="629" bestFit="1" customWidth="1"/>
    <col min="4864" max="4864" width="8.5703125" style="629" bestFit="1" customWidth="1"/>
    <col min="4865" max="4865" width="9.5703125" style="629" bestFit="1" customWidth="1"/>
    <col min="4866" max="4866" width="6.7109375" style="629" customWidth="1"/>
    <col min="4867" max="4868" width="9.5703125" style="629" bestFit="1" customWidth="1"/>
    <col min="4869" max="4869" width="6.7109375" style="629" customWidth="1"/>
    <col min="4870" max="4871" width="9.7109375" style="629" customWidth="1"/>
    <col min="4872" max="4872" width="20.7109375" style="629" customWidth="1"/>
    <col min="4873" max="4873" width="17.85546875" style="629" customWidth="1"/>
    <col min="4874" max="4874" width="23.5703125" style="629" customWidth="1"/>
    <col min="4875" max="4875" width="11" style="629" bestFit="1" customWidth="1"/>
    <col min="4876" max="4876" width="7" style="629" bestFit="1" customWidth="1"/>
    <col min="4877" max="4877" width="11" style="629" bestFit="1" customWidth="1"/>
    <col min="4878" max="5111" width="9.140625" style="629"/>
    <col min="5112" max="5112" width="4" style="629" bestFit="1" customWidth="1"/>
    <col min="5113" max="5113" width="37.28515625" style="629" customWidth="1"/>
    <col min="5114" max="5114" width="11.42578125" style="629" customWidth="1"/>
    <col min="5115" max="5115" width="5.85546875" style="629" bestFit="1" customWidth="1"/>
    <col min="5116" max="5116" width="5" style="629" bestFit="1" customWidth="1"/>
    <col min="5117" max="5117" width="8.5703125" style="629" bestFit="1" customWidth="1"/>
    <col min="5118" max="5118" width="9.5703125" style="629" bestFit="1" customWidth="1"/>
    <col min="5119" max="5119" width="5" style="629" bestFit="1" customWidth="1"/>
    <col min="5120" max="5120" width="8.5703125" style="629" bestFit="1" customWidth="1"/>
    <col min="5121" max="5121" width="9.5703125" style="629" bestFit="1" customWidth="1"/>
    <col min="5122" max="5122" width="6.7109375" style="629" customWidth="1"/>
    <col min="5123" max="5124" width="9.5703125" style="629" bestFit="1" customWidth="1"/>
    <col min="5125" max="5125" width="6.7109375" style="629" customWidth="1"/>
    <col min="5126" max="5127" width="9.7109375" style="629" customWidth="1"/>
    <col min="5128" max="5128" width="20.7109375" style="629" customWidth="1"/>
    <col min="5129" max="5129" width="17.85546875" style="629" customWidth="1"/>
    <col min="5130" max="5130" width="23.5703125" style="629" customWidth="1"/>
    <col min="5131" max="5131" width="11" style="629" bestFit="1" customWidth="1"/>
    <col min="5132" max="5132" width="7" style="629" bestFit="1" customWidth="1"/>
    <col min="5133" max="5133" width="11" style="629" bestFit="1" customWidth="1"/>
    <col min="5134" max="5367" width="9.140625" style="629"/>
    <col min="5368" max="5368" width="4" style="629" bestFit="1" customWidth="1"/>
    <col min="5369" max="5369" width="37.28515625" style="629" customWidth="1"/>
    <col min="5370" max="5370" width="11.42578125" style="629" customWidth="1"/>
    <col min="5371" max="5371" width="5.85546875" style="629" bestFit="1" customWidth="1"/>
    <col min="5372" max="5372" width="5" style="629" bestFit="1" customWidth="1"/>
    <col min="5373" max="5373" width="8.5703125" style="629" bestFit="1" customWidth="1"/>
    <col min="5374" max="5374" width="9.5703125" style="629" bestFit="1" customWidth="1"/>
    <col min="5375" max="5375" width="5" style="629" bestFit="1" customWidth="1"/>
    <col min="5376" max="5376" width="8.5703125" style="629" bestFit="1" customWidth="1"/>
    <col min="5377" max="5377" width="9.5703125" style="629" bestFit="1" customWidth="1"/>
    <col min="5378" max="5378" width="6.7109375" style="629" customWidth="1"/>
    <col min="5379" max="5380" width="9.5703125" style="629" bestFit="1" customWidth="1"/>
    <col min="5381" max="5381" width="6.7109375" style="629" customWidth="1"/>
    <col min="5382" max="5383" width="9.7109375" style="629" customWidth="1"/>
    <col min="5384" max="5384" width="20.7109375" style="629" customWidth="1"/>
    <col min="5385" max="5385" width="17.85546875" style="629" customWidth="1"/>
    <col min="5386" max="5386" width="23.5703125" style="629" customWidth="1"/>
    <col min="5387" max="5387" width="11" style="629" bestFit="1" customWidth="1"/>
    <col min="5388" max="5388" width="7" style="629" bestFit="1" customWidth="1"/>
    <col min="5389" max="5389" width="11" style="629" bestFit="1" customWidth="1"/>
    <col min="5390" max="5623" width="9.140625" style="629"/>
    <col min="5624" max="5624" width="4" style="629" bestFit="1" customWidth="1"/>
    <col min="5625" max="5625" width="37.28515625" style="629" customWidth="1"/>
    <col min="5626" max="5626" width="11.42578125" style="629" customWidth="1"/>
    <col min="5627" max="5627" width="5.85546875" style="629" bestFit="1" customWidth="1"/>
    <col min="5628" max="5628" width="5" style="629" bestFit="1" customWidth="1"/>
    <col min="5629" max="5629" width="8.5703125" style="629" bestFit="1" customWidth="1"/>
    <col min="5630" max="5630" width="9.5703125" style="629" bestFit="1" customWidth="1"/>
    <col min="5631" max="5631" width="5" style="629" bestFit="1" customWidth="1"/>
    <col min="5632" max="5632" width="8.5703125" style="629" bestFit="1" customWidth="1"/>
    <col min="5633" max="5633" width="9.5703125" style="629" bestFit="1" customWidth="1"/>
    <col min="5634" max="5634" width="6.7109375" style="629" customWidth="1"/>
    <col min="5635" max="5636" width="9.5703125" style="629" bestFit="1" customWidth="1"/>
    <col min="5637" max="5637" width="6.7109375" style="629" customWidth="1"/>
    <col min="5638" max="5639" width="9.7109375" style="629" customWidth="1"/>
    <col min="5640" max="5640" width="20.7109375" style="629" customWidth="1"/>
    <col min="5641" max="5641" width="17.85546875" style="629" customWidth="1"/>
    <col min="5642" max="5642" width="23.5703125" style="629" customWidth="1"/>
    <col min="5643" max="5643" width="11" style="629" bestFit="1" customWidth="1"/>
    <col min="5644" max="5644" width="7" style="629" bestFit="1" customWidth="1"/>
    <col min="5645" max="5645" width="11" style="629" bestFit="1" customWidth="1"/>
    <col min="5646" max="5879" width="9.140625" style="629"/>
    <col min="5880" max="5880" width="4" style="629" bestFit="1" customWidth="1"/>
    <col min="5881" max="5881" width="37.28515625" style="629" customWidth="1"/>
    <col min="5882" max="5882" width="11.42578125" style="629" customWidth="1"/>
    <col min="5883" max="5883" width="5.85546875" style="629" bestFit="1" customWidth="1"/>
    <col min="5884" max="5884" width="5" style="629" bestFit="1" customWidth="1"/>
    <col min="5885" max="5885" width="8.5703125" style="629" bestFit="1" customWidth="1"/>
    <col min="5886" max="5886" width="9.5703125" style="629" bestFit="1" customWidth="1"/>
    <col min="5887" max="5887" width="5" style="629" bestFit="1" customWidth="1"/>
    <col min="5888" max="5888" width="8.5703125" style="629" bestFit="1" customWidth="1"/>
    <col min="5889" max="5889" width="9.5703125" style="629" bestFit="1" customWidth="1"/>
    <col min="5890" max="5890" width="6.7109375" style="629" customWidth="1"/>
    <col min="5891" max="5892" width="9.5703125" style="629" bestFit="1" customWidth="1"/>
    <col min="5893" max="5893" width="6.7109375" style="629" customWidth="1"/>
    <col min="5894" max="5895" width="9.7109375" style="629" customWidth="1"/>
    <col min="5896" max="5896" width="20.7109375" style="629" customWidth="1"/>
    <col min="5897" max="5897" width="17.85546875" style="629" customWidth="1"/>
    <col min="5898" max="5898" width="23.5703125" style="629" customWidth="1"/>
    <col min="5899" max="5899" width="11" style="629" bestFit="1" customWidth="1"/>
    <col min="5900" max="5900" width="7" style="629" bestFit="1" customWidth="1"/>
    <col min="5901" max="5901" width="11" style="629" bestFit="1" customWidth="1"/>
    <col min="5902" max="6135" width="9.140625" style="629"/>
    <col min="6136" max="6136" width="4" style="629" bestFit="1" customWidth="1"/>
    <col min="6137" max="6137" width="37.28515625" style="629" customWidth="1"/>
    <col min="6138" max="6138" width="11.42578125" style="629" customWidth="1"/>
    <col min="6139" max="6139" width="5.85546875" style="629" bestFit="1" customWidth="1"/>
    <col min="6140" max="6140" width="5" style="629" bestFit="1" customWidth="1"/>
    <col min="6141" max="6141" width="8.5703125" style="629" bestFit="1" customWidth="1"/>
    <col min="6142" max="6142" width="9.5703125" style="629" bestFit="1" customWidth="1"/>
    <col min="6143" max="6143" width="5" style="629" bestFit="1" customWidth="1"/>
    <col min="6144" max="6144" width="8.5703125" style="629" bestFit="1" customWidth="1"/>
    <col min="6145" max="6145" width="9.5703125" style="629" bestFit="1" customWidth="1"/>
    <col min="6146" max="6146" width="6.7109375" style="629" customWidth="1"/>
    <col min="6147" max="6148" width="9.5703125" style="629" bestFit="1" customWidth="1"/>
    <col min="6149" max="6149" width="6.7109375" style="629" customWidth="1"/>
    <col min="6150" max="6151" width="9.7109375" style="629" customWidth="1"/>
    <col min="6152" max="6152" width="20.7109375" style="629" customWidth="1"/>
    <col min="6153" max="6153" width="17.85546875" style="629" customWidth="1"/>
    <col min="6154" max="6154" width="23.5703125" style="629" customWidth="1"/>
    <col min="6155" max="6155" width="11" style="629" bestFit="1" customWidth="1"/>
    <col min="6156" max="6156" width="7" style="629" bestFit="1" customWidth="1"/>
    <col min="6157" max="6157" width="11" style="629" bestFit="1" customWidth="1"/>
    <col min="6158" max="6391" width="9.140625" style="629"/>
    <col min="6392" max="6392" width="4" style="629" bestFit="1" customWidth="1"/>
    <col min="6393" max="6393" width="37.28515625" style="629" customWidth="1"/>
    <col min="6394" max="6394" width="11.42578125" style="629" customWidth="1"/>
    <col min="6395" max="6395" width="5.85546875" style="629" bestFit="1" customWidth="1"/>
    <col min="6396" max="6396" width="5" style="629" bestFit="1" customWidth="1"/>
    <col min="6397" max="6397" width="8.5703125" style="629" bestFit="1" customWidth="1"/>
    <col min="6398" max="6398" width="9.5703125" style="629" bestFit="1" customWidth="1"/>
    <col min="6399" max="6399" width="5" style="629" bestFit="1" customWidth="1"/>
    <col min="6400" max="6400" width="8.5703125" style="629" bestFit="1" customWidth="1"/>
    <col min="6401" max="6401" width="9.5703125" style="629" bestFit="1" customWidth="1"/>
    <col min="6402" max="6402" width="6.7109375" style="629" customWidth="1"/>
    <col min="6403" max="6404" width="9.5703125" style="629" bestFit="1" customWidth="1"/>
    <col min="6405" max="6405" width="6.7109375" style="629" customWidth="1"/>
    <col min="6406" max="6407" width="9.7109375" style="629" customWidth="1"/>
    <col min="6408" max="6408" width="20.7109375" style="629" customWidth="1"/>
    <col min="6409" max="6409" width="17.85546875" style="629" customWidth="1"/>
    <col min="6410" max="6410" width="23.5703125" style="629" customWidth="1"/>
    <col min="6411" max="6411" width="11" style="629" bestFit="1" customWidth="1"/>
    <col min="6412" max="6412" width="7" style="629" bestFit="1" customWidth="1"/>
    <col min="6413" max="6413" width="11" style="629" bestFit="1" customWidth="1"/>
    <col min="6414" max="6647" width="9.140625" style="629"/>
    <col min="6648" max="6648" width="4" style="629" bestFit="1" customWidth="1"/>
    <col min="6649" max="6649" width="37.28515625" style="629" customWidth="1"/>
    <col min="6650" max="6650" width="11.42578125" style="629" customWidth="1"/>
    <col min="6651" max="6651" width="5.85546875" style="629" bestFit="1" customWidth="1"/>
    <col min="6652" max="6652" width="5" style="629" bestFit="1" customWidth="1"/>
    <col min="6653" max="6653" width="8.5703125" style="629" bestFit="1" customWidth="1"/>
    <col min="6654" max="6654" width="9.5703125" style="629" bestFit="1" customWidth="1"/>
    <col min="6655" max="6655" width="5" style="629" bestFit="1" customWidth="1"/>
    <col min="6656" max="6656" width="8.5703125" style="629" bestFit="1" customWidth="1"/>
    <col min="6657" max="6657" width="9.5703125" style="629" bestFit="1" customWidth="1"/>
    <col min="6658" max="6658" width="6.7109375" style="629" customWidth="1"/>
    <col min="6659" max="6660" width="9.5703125" style="629" bestFit="1" customWidth="1"/>
    <col min="6661" max="6661" width="6.7109375" style="629" customWidth="1"/>
    <col min="6662" max="6663" width="9.7109375" style="629" customWidth="1"/>
    <col min="6664" max="6664" width="20.7109375" style="629" customWidth="1"/>
    <col min="6665" max="6665" width="17.85546875" style="629" customWidth="1"/>
    <col min="6666" max="6666" width="23.5703125" style="629" customWidth="1"/>
    <col min="6667" max="6667" width="11" style="629" bestFit="1" customWidth="1"/>
    <col min="6668" max="6668" width="7" style="629" bestFit="1" customWidth="1"/>
    <col min="6669" max="6669" width="11" style="629" bestFit="1" customWidth="1"/>
    <col min="6670" max="6903" width="9.140625" style="629"/>
    <col min="6904" max="6904" width="4" style="629" bestFit="1" customWidth="1"/>
    <col min="6905" max="6905" width="37.28515625" style="629" customWidth="1"/>
    <col min="6906" max="6906" width="11.42578125" style="629" customWidth="1"/>
    <col min="6907" max="6907" width="5.85546875" style="629" bestFit="1" customWidth="1"/>
    <col min="6908" max="6908" width="5" style="629" bestFit="1" customWidth="1"/>
    <col min="6909" max="6909" width="8.5703125" style="629" bestFit="1" customWidth="1"/>
    <col min="6910" max="6910" width="9.5703125" style="629" bestFit="1" customWidth="1"/>
    <col min="6911" max="6911" width="5" style="629" bestFit="1" customWidth="1"/>
    <col min="6912" max="6912" width="8.5703125" style="629" bestFit="1" customWidth="1"/>
    <col min="6913" max="6913" width="9.5703125" style="629" bestFit="1" customWidth="1"/>
    <col min="6914" max="6914" width="6.7109375" style="629" customWidth="1"/>
    <col min="6915" max="6916" width="9.5703125" style="629" bestFit="1" customWidth="1"/>
    <col min="6917" max="6917" width="6.7109375" style="629" customWidth="1"/>
    <col min="6918" max="6919" width="9.7109375" style="629" customWidth="1"/>
    <col min="6920" max="6920" width="20.7109375" style="629" customWidth="1"/>
    <col min="6921" max="6921" width="17.85546875" style="629" customWidth="1"/>
    <col min="6922" max="6922" width="23.5703125" style="629" customWidth="1"/>
    <col min="6923" max="6923" width="11" style="629" bestFit="1" customWidth="1"/>
    <col min="6924" max="6924" width="7" style="629" bestFit="1" customWidth="1"/>
    <col min="6925" max="6925" width="11" style="629" bestFit="1" customWidth="1"/>
    <col min="6926" max="7159" width="9.140625" style="629"/>
    <col min="7160" max="7160" width="4" style="629" bestFit="1" customWidth="1"/>
    <col min="7161" max="7161" width="37.28515625" style="629" customWidth="1"/>
    <col min="7162" max="7162" width="11.42578125" style="629" customWidth="1"/>
    <col min="7163" max="7163" width="5.85546875" style="629" bestFit="1" customWidth="1"/>
    <col min="7164" max="7164" width="5" style="629" bestFit="1" customWidth="1"/>
    <col min="7165" max="7165" width="8.5703125" style="629" bestFit="1" customWidth="1"/>
    <col min="7166" max="7166" width="9.5703125" style="629" bestFit="1" customWidth="1"/>
    <col min="7167" max="7167" width="5" style="629" bestFit="1" customWidth="1"/>
    <col min="7168" max="7168" width="8.5703125" style="629" bestFit="1" customWidth="1"/>
    <col min="7169" max="7169" width="9.5703125" style="629" bestFit="1" customWidth="1"/>
    <col min="7170" max="7170" width="6.7109375" style="629" customWidth="1"/>
    <col min="7171" max="7172" width="9.5703125" style="629" bestFit="1" customWidth="1"/>
    <col min="7173" max="7173" width="6.7109375" style="629" customWidth="1"/>
    <col min="7174" max="7175" width="9.7109375" style="629" customWidth="1"/>
    <col min="7176" max="7176" width="20.7109375" style="629" customWidth="1"/>
    <col min="7177" max="7177" width="17.85546875" style="629" customWidth="1"/>
    <col min="7178" max="7178" width="23.5703125" style="629" customWidth="1"/>
    <col min="7179" max="7179" width="11" style="629" bestFit="1" customWidth="1"/>
    <col min="7180" max="7180" width="7" style="629" bestFit="1" customWidth="1"/>
    <col min="7181" max="7181" width="11" style="629" bestFit="1" customWidth="1"/>
    <col min="7182" max="7415" width="9.140625" style="629"/>
    <col min="7416" max="7416" width="4" style="629" bestFit="1" customWidth="1"/>
    <col min="7417" max="7417" width="37.28515625" style="629" customWidth="1"/>
    <col min="7418" max="7418" width="11.42578125" style="629" customWidth="1"/>
    <col min="7419" max="7419" width="5.85546875" style="629" bestFit="1" customWidth="1"/>
    <col min="7420" max="7420" width="5" style="629" bestFit="1" customWidth="1"/>
    <col min="7421" max="7421" width="8.5703125" style="629" bestFit="1" customWidth="1"/>
    <col min="7422" max="7422" width="9.5703125" style="629" bestFit="1" customWidth="1"/>
    <col min="7423" max="7423" width="5" style="629" bestFit="1" customWidth="1"/>
    <col min="7424" max="7424" width="8.5703125" style="629" bestFit="1" customWidth="1"/>
    <col min="7425" max="7425" width="9.5703125" style="629" bestFit="1" customWidth="1"/>
    <col min="7426" max="7426" width="6.7109375" style="629" customWidth="1"/>
    <col min="7427" max="7428" width="9.5703125" style="629" bestFit="1" customWidth="1"/>
    <col min="7429" max="7429" width="6.7109375" style="629" customWidth="1"/>
    <col min="7430" max="7431" width="9.7109375" style="629" customWidth="1"/>
    <col min="7432" max="7432" width="20.7109375" style="629" customWidth="1"/>
    <col min="7433" max="7433" width="17.85546875" style="629" customWidth="1"/>
    <col min="7434" max="7434" width="23.5703125" style="629" customWidth="1"/>
    <col min="7435" max="7435" width="11" style="629" bestFit="1" customWidth="1"/>
    <col min="7436" max="7436" width="7" style="629" bestFit="1" customWidth="1"/>
    <col min="7437" max="7437" width="11" style="629" bestFit="1" customWidth="1"/>
    <col min="7438" max="7671" width="9.140625" style="629"/>
    <col min="7672" max="7672" width="4" style="629" bestFit="1" customWidth="1"/>
    <col min="7673" max="7673" width="37.28515625" style="629" customWidth="1"/>
    <col min="7674" max="7674" width="11.42578125" style="629" customWidth="1"/>
    <col min="7675" max="7675" width="5.85546875" style="629" bestFit="1" customWidth="1"/>
    <col min="7676" max="7676" width="5" style="629" bestFit="1" customWidth="1"/>
    <col min="7677" max="7677" width="8.5703125" style="629" bestFit="1" customWidth="1"/>
    <col min="7678" max="7678" width="9.5703125" style="629" bestFit="1" customWidth="1"/>
    <col min="7679" max="7679" width="5" style="629" bestFit="1" customWidth="1"/>
    <col min="7680" max="7680" width="8.5703125" style="629" bestFit="1" customWidth="1"/>
    <col min="7681" max="7681" width="9.5703125" style="629" bestFit="1" customWidth="1"/>
    <col min="7682" max="7682" width="6.7109375" style="629" customWidth="1"/>
    <col min="7683" max="7684" width="9.5703125" style="629" bestFit="1" customWidth="1"/>
    <col min="7685" max="7685" width="6.7109375" style="629" customWidth="1"/>
    <col min="7686" max="7687" width="9.7109375" style="629" customWidth="1"/>
    <col min="7688" max="7688" width="20.7109375" style="629" customWidth="1"/>
    <col min="7689" max="7689" width="17.85546875" style="629" customWidth="1"/>
    <col min="7690" max="7690" width="23.5703125" style="629" customWidth="1"/>
    <col min="7691" max="7691" width="11" style="629" bestFit="1" customWidth="1"/>
    <col min="7692" max="7692" width="7" style="629" bestFit="1" customWidth="1"/>
    <col min="7693" max="7693" width="11" style="629" bestFit="1" customWidth="1"/>
    <col min="7694" max="7927" width="9.140625" style="629"/>
    <col min="7928" max="7928" width="4" style="629" bestFit="1" customWidth="1"/>
    <col min="7929" max="7929" width="37.28515625" style="629" customWidth="1"/>
    <col min="7930" max="7930" width="11.42578125" style="629" customWidth="1"/>
    <col min="7931" max="7931" width="5.85546875" style="629" bestFit="1" customWidth="1"/>
    <col min="7932" max="7932" width="5" style="629" bestFit="1" customWidth="1"/>
    <col min="7933" max="7933" width="8.5703125" style="629" bestFit="1" customWidth="1"/>
    <col min="7934" max="7934" width="9.5703125" style="629" bestFit="1" customWidth="1"/>
    <col min="7935" max="7935" width="5" style="629" bestFit="1" customWidth="1"/>
    <col min="7936" max="7936" width="8.5703125" style="629" bestFit="1" customWidth="1"/>
    <col min="7937" max="7937" width="9.5703125" style="629" bestFit="1" customWidth="1"/>
    <col min="7938" max="7938" width="6.7109375" style="629" customWidth="1"/>
    <col min="7939" max="7940" width="9.5703125" style="629" bestFit="1" customWidth="1"/>
    <col min="7941" max="7941" width="6.7109375" style="629" customWidth="1"/>
    <col min="7942" max="7943" width="9.7109375" style="629" customWidth="1"/>
    <col min="7944" max="7944" width="20.7109375" style="629" customWidth="1"/>
    <col min="7945" max="7945" width="17.85546875" style="629" customWidth="1"/>
    <col min="7946" max="7946" width="23.5703125" style="629" customWidth="1"/>
    <col min="7947" max="7947" width="11" style="629" bestFit="1" customWidth="1"/>
    <col min="7948" max="7948" width="7" style="629" bestFit="1" customWidth="1"/>
    <col min="7949" max="7949" width="11" style="629" bestFit="1" customWidth="1"/>
    <col min="7950" max="8183" width="9.140625" style="629"/>
    <col min="8184" max="8184" width="4" style="629" bestFit="1" customWidth="1"/>
    <col min="8185" max="8185" width="37.28515625" style="629" customWidth="1"/>
    <col min="8186" max="8186" width="11.42578125" style="629" customWidth="1"/>
    <col min="8187" max="8187" width="5.85546875" style="629" bestFit="1" customWidth="1"/>
    <col min="8188" max="8188" width="5" style="629" bestFit="1" customWidth="1"/>
    <col min="8189" max="8189" width="8.5703125" style="629" bestFit="1" customWidth="1"/>
    <col min="8190" max="8190" width="9.5703125" style="629" bestFit="1" customWidth="1"/>
    <col min="8191" max="8191" width="5" style="629" bestFit="1" customWidth="1"/>
    <col min="8192" max="8192" width="8.5703125" style="629" bestFit="1" customWidth="1"/>
    <col min="8193" max="8193" width="9.5703125" style="629" bestFit="1" customWidth="1"/>
    <col min="8194" max="8194" width="6.7109375" style="629" customWidth="1"/>
    <col min="8195" max="8196" width="9.5703125" style="629" bestFit="1" customWidth="1"/>
    <col min="8197" max="8197" width="6.7109375" style="629" customWidth="1"/>
    <col min="8198" max="8199" width="9.7109375" style="629" customWidth="1"/>
    <col min="8200" max="8200" width="20.7109375" style="629" customWidth="1"/>
    <col min="8201" max="8201" width="17.85546875" style="629" customWidth="1"/>
    <col min="8202" max="8202" width="23.5703125" style="629" customWidth="1"/>
    <col min="8203" max="8203" width="11" style="629" bestFit="1" customWidth="1"/>
    <col min="8204" max="8204" width="7" style="629" bestFit="1" customWidth="1"/>
    <col min="8205" max="8205" width="11" style="629" bestFit="1" customWidth="1"/>
    <col min="8206" max="8439" width="9.140625" style="629"/>
    <col min="8440" max="8440" width="4" style="629" bestFit="1" customWidth="1"/>
    <col min="8441" max="8441" width="37.28515625" style="629" customWidth="1"/>
    <col min="8442" max="8442" width="11.42578125" style="629" customWidth="1"/>
    <col min="8443" max="8443" width="5.85546875" style="629" bestFit="1" customWidth="1"/>
    <col min="8444" max="8444" width="5" style="629" bestFit="1" customWidth="1"/>
    <col min="8445" max="8445" width="8.5703125" style="629" bestFit="1" customWidth="1"/>
    <col min="8446" max="8446" width="9.5703125" style="629" bestFit="1" customWidth="1"/>
    <col min="8447" max="8447" width="5" style="629" bestFit="1" customWidth="1"/>
    <col min="8448" max="8448" width="8.5703125" style="629" bestFit="1" customWidth="1"/>
    <col min="8449" max="8449" width="9.5703125" style="629" bestFit="1" customWidth="1"/>
    <col min="8450" max="8450" width="6.7109375" style="629" customWidth="1"/>
    <col min="8451" max="8452" width="9.5703125" style="629" bestFit="1" customWidth="1"/>
    <col min="8453" max="8453" width="6.7109375" style="629" customWidth="1"/>
    <col min="8454" max="8455" width="9.7109375" style="629" customWidth="1"/>
    <col min="8456" max="8456" width="20.7109375" style="629" customWidth="1"/>
    <col min="8457" max="8457" width="17.85546875" style="629" customWidth="1"/>
    <col min="8458" max="8458" width="23.5703125" style="629" customWidth="1"/>
    <col min="8459" max="8459" width="11" style="629" bestFit="1" customWidth="1"/>
    <col min="8460" max="8460" width="7" style="629" bestFit="1" customWidth="1"/>
    <col min="8461" max="8461" width="11" style="629" bestFit="1" customWidth="1"/>
    <col min="8462" max="8695" width="9.140625" style="629"/>
    <col min="8696" max="8696" width="4" style="629" bestFit="1" customWidth="1"/>
    <col min="8697" max="8697" width="37.28515625" style="629" customWidth="1"/>
    <col min="8698" max="8698" width="11.42578125" style="629" customWidth="1"/>
    <col min="8699" max="8699" width="5.85546875" style="629" bestFit="1" customWidth="1"/>
    <col min="8700" max="8700" width="5" style="629" bestFit="1" customWidth="1"/>
    <col min="8701" max="8701" width="8.5703125" style="629" bestFit="1" customWidth="1"/>
    <col min="8702" max="8702" width="9.5703125" style="629" bestFit="1" customWidth="1"/>
    <col min="8703" max="8703" width="5" style="629" bestFit="1" customWidth="1"/>
    <col min="8704" max="8704" width="8.5703125" style="629" bestFit="1" customWidth="1"/>
    <col min="8705" max="8705" width="9.5703125" style="629" bestFit="1" customWidth="1"/>
    <col min="8706" max="8706" width="6.7109375" style="629" customWidth="1"/>
    <col min="8707" max="8708" width="9.5703125" style="629" bestFit="1" customWidth="1"/>
    <col min="8709" max="8709" width="6.7109375" style="629" customWidth="1"/>
    <col min="8710" max="8711" width="9.7109375" style="629" customWidth="1"/>
    <col min="8712" max="8712" width="20.7109375" style="629" customWidth="1"/>
    <col min="8713" max="8713" width="17.85546875" style="629" customWidth="1"/>
    <col min="8714" max="8714" width="23.5703125" style="629" customWidth="1"/>
    <col min="8715" max="8715" width="11" style="629" bestFit="1" customWidth="1"/>
    <col min="8716" max="8716" width="7" style="629" bestFit="1" customWidth="1"/>
    <col min="8717" max="8717" width="11" style="629" bestFit="1" customWidth="1"/>
    <col min="8718" max="8951" width="9.140625" style="629"/>
    <col min="8952" max="8952" width="4" style="629" bestFit="1" customWidth="1"/>
    <col min="8953" max="8953" width="37.28515625" style="629" customWidth="1"/>
    <col min="8954" max="8954" width="11.42578125" style="629" customWidth="1"/>
    <col min="8955" max="8955" width="5.85546875" style="629" bestFit="1" customWidth="1"/>
    <col min="8956" max="8956" width="5" style="629" bestFit="1" customWidth="1"/>
    <col min="8957" max="8957" width="8.5703125" style="629" bestFit="1" customWidth="1"/>
    <col min="8958" max="8958" width="9.5703125" style="629" bestFit="1" customWidth="1"/>
    <col min="8959" max="8959" width="5" style="629" bestFit="1" customWidth="1"/>
    <col min="8960" max="8960" width="8.5703125" style="629" bestFit="1" customWidth="1"/>
    <col min="8961" max="8961" width="9.5703125" style="629" bestFit="1" customWidth="1"/>
    <col min="8962" max="8962" width="6.7109375" style="629" customWidth="1"/>
    <col min="8963" max="8964" width="9.5703125" style="629" bestFit="1" customWidth="1"/>
    <col min="8965" max="8965" width="6.7109375" style="629" customWidth="1"/>
    <col min="8966" max="8967" width="9.7109375" style="629" customWidth="1"/>
    <col min="8968" max="8968" width="20.7109375" style="629" customWidth="1"/>
    <col min="8969" max="8969" width="17.85546875" style="629" customWidth="1"/>
    <col min="8970" max="8970" width="23.5703125" style="629" customWidth="1"/>
    <col min="8971" max="8971" width="11" style="629" bestFit="1" customWidth="1"/>
    <col min="8972" max="8972" width="7" style="629" bestFit="1" customWidth="1"/>
    <col min="8973" max="8973" width="11" style="629" bestFit="1" customWidth="1"/>
    <col min="8974" max="9207" width="9.140625" style="629"/>
    <col min="9208" max="9208" width="4" style="629" bestFit="1" customWidth="1"/>
    <col min="9209" max="9209" width="37.28515625" style="629" customWidth="1"/>
    <col min="9210" max="9210" width="11.42578125" style="629" customWidth="1"/>
    <col min="9211" max="9211" width="5.85546875" style="629" bestFit="1" customWidth="1"/>
    <col min="9212" max="9212" width="5" style="629" bestFit="1" customWidth="1"/>
    <col min="9213" max="9213" width="8.5703125" style="629" bestFit="1" customWidth="1"/>
    <col min="9214" max="9214" width="9.5703125" style="629" bestFit="1" customWidth="1"/>
    <col min="9215" max="9215" width="5" style="629" bestFit="1" customWidth="1"/>
    <col min="9216" max="9216" width="8.5703125" style="629" bestFit="1" customWidth="1"/>
    <col min="9217" max="9217" width="9.5703125" style="629" bestFit="1" customWidth="1"/>
    <col min="9218" max="9218" width="6.7109375" style="629" customWidth="1"/>
    <col min="9219" max="9220" width="9.5703125" style="629" bestFit="1" customWidth="1"/>
    <col min="9221" max="9221" width="6.7109375" style="629" customWidth="1"/>
    <col min="9222" max="9223" width="9.7109375" style="629" customWidth="1"/>
    <col min="9224" max="9224" width="20.7109375" style="629" customWidth="1"/>
    <col min="9225" max="9225" width="17.85546875" style="629" customWidth="1"/>
    <col min="9226" max="9226" width="23.5703125" style="629" customWidth="1"/>
    <col min="9227" max="9227" width="11" style="629" bestFit="1" customWidth="1"/>
    <col min="9228" max="9228" width="7" style="629" bestFit="1" customWidth="1"/>
    <col min="9229" max="9229" width="11" style="629" bestFit="1" customWidth="1"/>
    <col min="9230" max="9463" width="9.140625" style="629"/>
    <col min="9464" max="9464" width="4" style="629" bestFit="1" customWidth="1"/>
    <col min="9465" max="9465" width="37.28515625" style="629" customWidth="1"/>
    <col min="9466" max="9466" width="11.42578125" style="629" customWidth="1"/>
    <col min="9467" max="9467" width="5.85546875" style="629" bestFit="1" customWidth="1"/>
    <col min="9468" max="9468" width="5" style="629" bestFit="1" customWidth="1"/>
    <col min="9469" max="9469" width="8.5703125" style="629" bestFit="1" customWidth="1"/>
    <col min="9470" max="9470" width="9.5703125" style="629" bestFit="1" customWidth="1"/>
    <col min="9471" max="9471" width="5" style="629" bestFit="1" customWidth="1"/>
    <col min="9472" max="9472" width="8.5703125" style="629" bestFit="1" customWidth="1"/>
    <col min="9473" max="9473" width="9.5703125" style="629" bestFit="1" customWidth="1"/>
    <col min="9474" max="9474" width="6.7109375" style="629" customWidth="1"/>
    <col min="9475" max="9476" width="9.5703125" style="629" bestFit="1" customWidth="1"/>
    <col min="9477" max="9477" width="6.7109375" style="629" customWidth="1"/>
    <col min="9478" max="9479" width="9.7109375" style="629" customWidth="1"/>
    <col min="9480" max="9480" width="20.7109375" style="629" customWidth="1"/>
    <col min="9481" max="9481" width="17.85546875" style="629" customWidth="1"/>
    <col min="9482" max="9482" width="23.5703125" style="629" customWidth="1"/>
    <col min="9483" max="9483" width="11" style="629" bestFit="1" customWidth="1"/>
    <col min="9484" max="9484" width="7" style="629" bestFit="1" customWidth="1"/>
    <col min="9485" max="9485" width="11" style="629" bestFit="1" customWidth="1"/>
    <col min="9486" max="9719" width="9.140625" style="629"/>
    <col min="9720" max="9720" width="4" style="629" bestFit="1" customWidth="1"/>
    <col min="9721" max="9721" width="37.28515625" style="629" customWidth="1"/>
    <col min="9722" max="9722" width="11.42578125" style="629" customWidth="1"/>
    <col min="9723" max="9723" width="5.85546875" style="629" bestFit="1" customWidth="1"/>
    <col min="9724" max="9724" width="5" style="629" bestFit="1" customWidth="1"/>
    <col min="9725" max="9725" width="8.5703125" style="629" bestFit="1" customWidth="1"/>
    <col min="9726" max="9726" width="9.5703125" style="629" bestFit="1" customWidth="1"/>
    <col min="9727" max="9727" width="5" style="629" bestFit="1" customWidth="1"/>
    <col min="9728" max="9728" width="8.5703125" style="629" bestFit="1" customWidth="1"/>
    <col min="9729" max="9729" width="9.5703125" style="629" bestFit="1" customWidth="1"/>
    <col min="9730" max="9730" width="6.7109375" style="629" customWidth="1"/>
    <col min="9731" max="9732" width="9.5703125" style="629" bestFit="1" customWidth="1"/>
    <col min="9733" max="9733" width="6.7109375" style="629" customWidth="1"/>
    <col min="9734" max="9735" width="9.7109375" style="629" customWidth="1"/>
    <col min="9736" max="9736" width="20.7109375" style="629" customWidth="1"/>
    <col min="9737" max="9737" width="17.85546875" style="629" customWidth="1"/>
    <col min="9738" max="9738" width="23.5703125" style="629" customWidth="1"/>
    <col min="9739" max="9739" width="11" style="629" bestFit="1" customWidth="1"/>
    <col min="9740" max="9740" width="7" style="629" bestFit="1" customWidth="1"/>
    <col min="9741" max="9741" width="11" style="629" bestFit="1" customWidth="1"/>
    <col min="9742" max="9975" width="9.140625" style="629"/>
    <col min="9976" max="9976" width="4" style="629" bestFit="1" customWidth="1"/>
    <col min="9977" max="9977" width="37.28515625" style="629" customWidth="1"/>
    <col min="9978" max="9978" width="11.42578125" style="629" customWidth="1"/>
    <col min="9979" max="9979" width="5.85546875" style="629" bestFit="1" customWidth="1"/>
    <col min="9980" max="9980" width="5" style="629" bestFit="1" customWidth="1"/>
    <col min="9981" max="9981" width="8.5703125" style="629" bestFit="1" customWidth="1"/>
    <col min="9982" max="9982" width="9.5703125" style="629" bestFit="1" customWidth="1"/>
    <col min="9983" max="9983" width="5" style="629" bestFit="1" customWidth="1"/>
    <col min="9984" max="9984" width="8.5703125" style="629" bestFit="1" customWidth="1"/>
    <col min="9985" max="9985" width="9.5703125" style="629" bestFit="1" customWidth="1"/>
    <col min="9986" max="9986" width="6.7109375" style="629" customWidth="1"/>
    <col min="9987" max="9988" width="9.5703125" style="629" bestFit="1" customWidth="1"/>
    <col min="9989" max="9989" width="6.7109375" style="629" customWidth="1"/>
    <col min="9990" max="9991" width="9.7109375" style="629" customWidth="1"/>
    <col min="9992" max="9992" width="20.7109375" style="629" customWidth="1"/>
    <col min="9993" max="9993" width="17.85546875" style="629" customWidth="1"/>
    <col min="9994" max="9994" width="23.5703125" style="629" customWidth="1"/>
    <col min="9995" max="9995" width="11" style="629" bestFit="1" customWidth="1"/>
    <col min="9996" max="9996" width="7" style="629" bestFit="1" customWidth="1"/>
    <col min="9997" max="9997" width="11" style="629" bestFit="1" customWidth="1"/>
    <col min="9998" max="10231" width="9.140625" style="629"/>
    <col min="10232" max="10232" width="4" style="629" bestFit="1" customWidth="1"/>
    <col min="10233" max="10233" width="37.28515625" style="629" customWidth="1"/>
    <col min="10234" max="10234" width="11.42578125" style="629" customWidth="1"/>
    <col min="10235" max="10235" width="5.85546875" style="629" bestFit="1" customWidth="1"/>
    <col min="10236" max="10236" width="5" style="629" bestFit="1" customWidth="1"/>
    <col min="10237" max="10237" width="8.5703125" style="629" bestFit="1" customWidth="1"/>
    <col min="10238" max="10238" width="9.5703125" style="629" bestFit="1" customWidth="1"/>
    <col min="10239" max="10239" width="5" style="629" bestFit="1" customWidth="1"/>
    <col min="10240" max="10240" width="8.5703125" style="629" bestFit="1" customWidth="1"/>
    <col min="10241" max="10241" width="9.5703125" style="629" bestFit="1" customWidth="1"/>
    <col min="10242" max="10242" width="6.7109375" style="629" customWidth="1"/>
    <col min="10243" max="10244" width="9.5703125" style="629" bestFit="1" customWidth="1"/>
    <col min="10245" max="10245" width="6.7109375" style="629" customWidth="1"/>
    <col min="10246" max="10247" width="9.7109375" style="629" customWidth="1"/>
    <col min="10248" max="10248" width="20.7109375" style="629" customWidth="1"/>
    <col min="10249" max="10249" width="17.85546875" style="629" customWidth="1"/>
    <col min="10250" max="10250" width="23.5703125" style="629" customWidth="1"/>
    <col min="10251" max="10251" width="11" style="629" bestFit="1" customWidth="1"/>
    <col min="10252" max="10252" width="7" style="629" bestFit="1" customWidth="1"/>
    <col min="10253" max="10253" width="11" style="629" bestFit="1" customWidth="1"/>
    <col min="10254" max="10487" width="9.140625" style="629"/>
    <col min="10488" max="10488" width="4" style="629" bestFit="1" customWidth="1"/>
    <col min="10489" max="10489" width="37.28515625" style="629" customWidth="1"/>
    <col min="10490" max="10490" width="11.42578125" style="629" customWidth="1"/>
    <col min="10491" max="10491" width="5.85546875" style="629" bestFit="1" customWidth="1"/>
    <col min="10492" max="10492" width="5" style="629" bestFit="1" customWidth="1"/>
    <col min="10493" max="10493" width="8.5703125" style="629" bestFit="1" customWidth="1"/>
    <col min="10494" max="10494" width="9.5703125" style="629" bestFit="1" customWidth="1"/>
    <col min="10495" max="10495" width="5" style="629" bestFit="1" customWidth="1"/>
    <col min="10496" max="10496" width="8.5703125" style="629" bestFit="1" customWidth="1"/>
    <col min="10497" max="10497" width="9.5703125" style="629" bestFit="1" customWidth="1"/>
    <col min="10498" max="10498" width="6.7109375" style="629" customWidth="1"/>
    <col min="10499" max="10500" width="9.5703125" style="629" bestFit="1" customWidth="1"/>
    <col min="10501" max="10501" width="6.7109375" style="629" customWidth="1"/>
    <col min="10502" max="10503" width="9.7109375" style="629" customWidth="1"/>
    <col min="10504" max="10504" width="20.7109375" style="629" customWidth="1"/>
    <col min="10505" max="10505" width="17.85546875" style="629" customWidth="1"/>
    <col min="10506" max="10506" width="23.5703125" style="629" customWidth="1"/>
    <col min="10507" max="10507" width="11" style="629" bestFit="1" customWidth="1"/>
    <col min="10508" max="10508" width="7" style="629" bestFit="1" customWidth="1"/>
    <col min="10509" max="10509" width="11" style="629" bestFit="1" customWidth="1"/>
    <col min="10510" max="10743" width="9.140625" style="629"/>
    <col min="10744" max="10744" width="4" style="629" bestFit="1" customWidth="1"/>
    <col min="10745" max="10745" width="37.28515625" style="629" customWidth="1"/>
    <col min="10746" max="10746" width="11.42578125" style="629" customWidth="1"/>
    <col min="10747" max="10747" width="5.85546875" style="629" bestFit="1" customWidth="1"/>
    <col min="10748" max="10748" width="5" style="629" bestFit="1" customWidth="1"/>
    <col min="10749" max="10749" width="8.5703125" style="629" bestFit="1" customWidth="1"/>
    <col min="10750" max="10750" width="9.5703125" style="629" bestFit="1" customWidth="1"/>
    <col min="10751" max="10751" width="5" style="629" bestFit="1" customWidth="1"/>
    <col min="10752" max="10752" width="8.5703125" style="629" bestFit="1" customWidth="1"/>
    <col min="10753" max="10753" width="9.5703125" style="629" bestFit="1" customWidth="1"/>
    <col min="10754" max="10754" width="6.7109375" style="629" customWidth="1"/>
    <col min="10755" max="10756" width="9.5703125" style="629" bestFit="1" customWidth="1"/>
    <col min="10757" max="10757" width="6.7109375" style="629" customWidth="1"/>
    <col min="10758" max="10759" width="9.7109375" style="629" customWidth="1"/>
    <col min="10760" max="10760" width="20.7109375" style="629" customWidth="1"/>
    <col min="10761" max="10761" width="17.85546875" style="629" customWidth="1"/>
    <col min="10762" max="10762" width="23.5703125" style="629" customWidth="1"/>
    <col min="10763" max="10763" width="11" style="629" bestFit="1" customWidth="1"/>
    <col min="10764" max="10764" width="7" style="629" bestFit="1" customWidth="1"/>
    <col min="10765" max="10765" width="11" style="629" bestFit="1" customWidth="1"/>
    <col min="10766" max="10999" width="9.140625" style="629"/>
    <col min="11000" max="11000" width="4" style="629" bestFit="1" customWidth="1"/>
    <col min="11001" max="11001" width="37.28515625" style="629" customWidth="1"/>
    <col min="11002" max="11002" width="11.42578125" style="629" customWidth="1"/>
    <col min="11003" max="11003" width="5.85546875" style="629" bestFit="1" customWidth="1"/>
    <col min="11004" max="11004" width="5" style="629" bestFit="1" customWidth="1"/>
    <col min="11005" max="11005" width="8.5703125" style="629" bestFit="1" customWidth="1"/>
    <col min="11006" max="11006" width="9.5703125" style="629" bestFit="1" customWidth="1"/>
    <col min="11007" max="11007" width="5" style="629" bestFit="1" customWidth="1"/>
    <col min="11008" max="11008" width="8.5703125" style="629" bestFit="1" customWidth="1"/>
    <col min="11009" max="11009" width="9.5703125" style="629" bestFit="1" customWidth="1"/>
    <col min="11010" max="11010" width="6.7109375" style="629" customWidth="1"/>
    <col min="11011" max="11012" width="9.5703125" style="629" bestFit="1" customWidth="1"/>
    <col min="11013" max="11013" width="6.7109375" style="629" customWidth="1"/>
    <col min="11014" max="11015" width="9.7109375" style="629" customWidth="1"/>
    <col min="11016" max="11016" width="20.7109375" style="629" customWidth="1"/>
    <col min="11017" max="11017" width="17.85546875" style="629" customWidth="1"/>
    <col min="11018" max="11018" width="23.5703125" style="629" customWidth="1"/>
    <col min="11019" max="11019" width="11" style="629" bestFit="1" customWidth="1"/>
    <col min="11020" max="11020" width="7" style="629" bestFit="1" customWidth="1"/>
    <col min="11021" max="11021" width="11" style="629" bestFit="1" customWidth="1"/>
    <col min="11022" max="11255" width="9.140625" style="629"/>
    <col min="11256" max="11256" width="4" style="629" bestFit="1" customWidth="1"/>
    <col min="11257" max="11257" width="37.28515625" style="629" customWidth="1"/>
    <col min="11258" max="11258" width="11.42578125" style="629" customWidth="1"/>
    <col min="11259" max="11259" width="5.85546875" style="629" bestFit="1" customWidth="1"/>
    <col min="11260" max="11260" width="5" style="629" bestFit="1" customWidth="1"/>
    <col min="11261" max="11261" width="8.5703125" style="629" bestFit="1" customWidth="1"/>
    <col min="11262" max="11262" width="9.5703125" style="629" bestFit="1" customWidth="1"/>
    <col min="11263" max="11263" width="5" style="629" bestFit="1" customWidth="1"/>
    <col min="11264" max="11264" width="8.5703125" style="629" bestFit="1" customWidth="1"/>
    <col min="11265" max="11265" width="9.5703125" style="629" bestFit="1" customWidth="1"/>
    <col min="11266" max="11266" width="6.7109375" style="629" customWidth="1"/>
    <col min="11267" max="11268" width="9.5703125" style="629" bestFit="1" customWidth="1"/>
    <col min="11269" max="11269" width="6.7109375" style="629" customWidth="1"/>
    <col min="11270" max="11271" width="9.7109375" style="629" customWidth="1"/>
    <col min="11272" max="11272" width="20.7109375" style="629" customWidth="1"/>
    <col min="11273" max="11273" width="17.85546875" style="629" customWidth="1"/>
    <col min="11274" max="11274" width="23.5703125" style="629" customWidth="1"/>
    <col min="11275" max="11275" width="11" style="629" bestFit="1" customWidth="1"/>
    <col min="11276" max="11276" width="7" style="629" bestFit="1" customWidth="1"/>
    <col min="11277" max="11277" width="11" style="629" bestFit="1" customWidth="1"/>
    <col min="11278" max="11511" width="9.140625" style="629"/>
    <col min="11512" max="11512" width="4" style="629" bestFit="1" customWidth="1"/>
    <col min="11513" max="11513" width="37.28515625" style="629" customWidth="1"/>
    <col min="11514" max="11514" width="11.42578125" style="629" customWidth="1"/>
    <col min="11515" max="11515" width="5.85546875" style="629" bestFit="1" customWidth="1"/>
    <col min="11516" max="11516" width="5" style="629" bestFit="1" customWidth="1"/>
    <col min="11517" max="11517" width="8.5703125" style="629" bestFit="1" customWidth="1"/>
    <col min="11518" max="11518" width="9.5703125" style="629" bestFit="1" customWidth="1"/>
    <col min="11519" max="11519" width="5" style="629" bestFit="1" customWidth="1"/>
    <col min="11520" max="11520" width="8.5703125" style="629" bestFit="1" customWidth="1"/>
    <col min="11521" max="11521" width="9.5703125" style="629" bestFit="1" customWidth="1"/>
    <col min="11522" max="11522" width="6.7109375" style="629" customWidth="1"/>
    <col min="11523" max="11524" width="9.5703125" style="629" bestFit="1" customWidth="1"/>
    <col min="11525" max="11525" width="6.7109375" style="629" customWidth="1"/>
    <col min="11526" max="11527" width="9.7109375" style="629" customWidth="1"/>
    <col min="11528" max="11528" width="20.7109375" style="629" customWidth="1"/>
    <col min="11529" max="11529" width="17.85546875" style="629" customWidth="1"/>
    <col min="11530" max="11530" width="23.5703125" style="629" customWidth="1"/>
    <col min="11531" max="11531" width="11" style="629" bestFit="1" customWidth="1"/>
    <col min="11532" max="11532" width="7" style="629" bestFit="1" customWidth="1"/>
    <col min="11533" max="11533" width="11" style="629" bestFit="1" customWidth="1"/>
    <col min="11534" max="11767" width="9.140625" style="629"/>
    <col min="11768" max="11768" width="4" style="629" bestFit="1" customWidth="1"/>
    <col min="11769" max="11769" width="37.28515625" style="629" customWidth="1"/>
    <col min="11770" max="11770" width="11.42578125" style="629" customWidth="1"/>
    <col min="11771" max="11771" width="5.85546875" style="629" bestFit="1" customWidth="1"/>
    <col min="11772" max="11772" width="5" style="629" bestFit="1" customWidth="1"/>
    <col min="11773" max="11773" width="8.5703125" style="629" bestFit="1" customWidth="1"/>
    <col min="11774" max="11774" width="9.5703125" style="629" bestFit="1" customWidth="1"/>
    <col min="11775" max="11775" width="5" style="629" bestFit="1" customWidth="1"/>
    <col min="11776" max="11776" width="8.5703125" style="629" bestFit="1" customWidth="1"/>
    <col min="11777" max="11777" width="9.5703125" style="629" bestFit="1" customWidth="1"/>
    <col min="11778" max="11778" width="6.7109375" style="629" customWidth="1"/>
    <col min="11779" max="11780" width="9.5703125" style="629" bestFit="1" customWidth="1"/>
    <col min="11781" max="11781" width="6.7109375" style="629" customWidth="1"/>
    <col min="11782" max="11783" width="9.7109375" style="629" customWidth="1"/>
    <col min="11784" max="11784" width="20.7109375" style="629" customWidth="1"/>
    <col min="11785" max="11785" width="17.85546875" style="629" customWidth="1"/>
    <col min="11786" max="11786" width="23.5703125" style="629" customWidth="1"/>
    <col min="11787" max="11787" width="11" style="629" bestFit="1" customWidth="1"/>
    <col min="11788" max="11788" width="7" style="629" bestFit="1" customWidth="1"/>
    <col min="11789" max="11789" width="11" style="629" bestFit="1" customWidth="1"/>
    <col min="11790" max="12023" width="9.140625" style="629"/>
    <col min="12024" max="12024" width="4" style="629" bestFit="1" customWidth="1"/>
    <col min="12025" max="12025" width="37.28515625" style="629" customWidth="1"/>
    <col min="12026" max="12026" width="11.42578125" style="629" customWidth="1"/>
    <col min="12027" max="12027" width="5.85546875" style="629" bestFit="1" customWidth="1"/>
    <col min="12028" max="12028" width="5" style="629" bestFit="1" customWidth="1"/>
    <col min="12029" max="12029" width="8.5703125" style="629" bestFit="1" customWidth="1"/>
    <col min="12030" max="12030" width="9.5703125" style="629" bestFit="1" customWidth="1"/>
    <col min="12031" max="12031" width="5" style="629" bestFit="1" customWidth="1"/>
    <col min="12032" max="12032" width="8.5703125" style="629" bestFit="1" customWidth="1"/>
    <col min="12033" max="12033" width="9.5703125" style="629" bestFit="1" customWidth="1"/>
    <col min="12034" max="12034" width="6.7109375" style="629" customWidth="1"/>
    <col min="12035" max="12036" width="9.5703125" style="629" bestFit="1" customWidth="1"/>
    <col min="12037" max="12037" width="6.7109375" style="629" customWidth="1"/>
    <col min="12038" max="12039" width="9.7109375" style="629" customWidth="1"/>
    <col min="12040" max="12040" width="20.7109375" style="629" customWidth="1"/>
    <col min="12041" max="12041" width="17.85546875" style="629" customWidth="1"/>
    <col min="12042" max="12042" width="23.5703125" style="629" customWidth="1"/>
    <col min="12043" max="12043" width="11" style="629" bestFit="1" customWidth="1"/>
    <col min="12044" max="12044" width="7" style="629" bestFit="1" customWidth="1"/>
    <col min="12045" max="12045" width="11" style="629" bestFit="1" customWidth="1"/>
    <col min="12046" max="12279" width="9.140625" style="629"/>
    <col min="12280" max="12280" width="4" style="629" bestFit="1" customWidth="1"/>
    <col min="12281" max="12281" width="37.28515625" style="629" customWidth="1"/>
    <col min="12282" max="12282" width="11.42578125" style="629" customWidth="1"/>
    <col min="12283" max="12283" width="5.85546875" style="629" bestFit="1" customWidth="1"/>
    <col min="12284" max="12284" width="5" style="629" bestFit="1" customWidth="1"/>
    <col min="12285" max="12285" width="8.5703125" style="629" bestFit="1" customWidth="1"/>
    <col min="12286" max="12286" width="9.5703125" style="629" bestFit="1" customWidth="1"/>
    <col min="12287" max="12287" width="5" style="629" bestFit="1" customWidth="1"/>
    <col min="12288" max="12288" width="8.5703125" style="629" bestFit="1" customWidth="1"/>
    <col min="12289" max="12289" width="9.5703125" style="629" bestFit="1" customWidth="1"/>
    <col min="12290" max="12290" width="6.7109375" style="629" customWidth="1"/>
    <col min="12291" max="12292" width="9.5703125" style="629" bestFit="1" customWidth="1"/>
    <col min="12293" max="12293" width="6.7109375" style="629" customWidth="1"/>
    <col min="12294" max="12295" width="9.7109375" style="629" customWidth="1"/>
    <col min="12296" max="12296" width="20.7109375" style="629" customWidth="1"/>
    <col min="12297" max="12297" width="17.85546875" style="629" customWidth="1"/>
    <col min="12298" max="12298" width="23.5703125" style="629" customWidth="1"/>
    <col min="12299" max="12299" width="11" style="629" bestFit="1" customWidth="1"/>
    <col min="12300" max="12300" width="7" style="629" bestFit="1" customWidth="1"/>
    <col min="12301" max="12301" width="11" style="629" bestFit="1" customWidth="1"/>
    <col min="12302" max="12535" width="9.140625" style="629"/>
    <col min="12536" max="12536" width="4" style="629" bestFit="1" customWidth="1"/>
    <col min="12537" max="12537" width="37.28515625" style="629" customWidth="1"/>
    <col min="12538" max="12538" width="11.42578125" style="629" customWidth="1"/>
    <col min="12539" max="12539" width="5.85546875" style="629" bestFit="1" customWidth="1"/>
    <col min="12540" max="12540" width="5" style="629" bestFit="1" customWidth="1"/>
    <col min="12541" max="12541" width="8.5703125" style="629" bestFit="1" customWidth="1"/>
    <col min="12542" max="12542" width="9.5703125" style="629" bestFit="1" customWidth="1"/>
    <col min="12543" max="12543" width="5" style="629" bestFit="1" customWidth="1"/>
    <col min="12544" max="12544" width="8.5703125" style="629" bestFit="1" customWidth="1"/>
    <col min="12545" max="12545" width="9.5703125" style="629" bestFit="1" customWidth="1"/>
    <col min="12546" max="12546" width="6.7109375" style="629" customWidth="1"/>
    <col min="12547" max="12548" width="9.5703125" style="629" bestFit="1" customWidth="1"/>
    <col min="12549" max="12549" width="6.7109375" style="629" customWidth="1"/>
    <col min="12550" max="12551" width="9.7109375" style="629" customWidth="1"/>
    <col min="12552" max="12552" width="20.7109375" style="629" customWidth="1"/>
    <col min="12553" max="12553" width="17.85546875" style="629" customWidth="1"/>
    <col min="12554" max="12554" width="23.5703125" style="629" customWidth="1"/>
    <col min="12555" max="12555" width="11" style="629" bestFit="1" customWidth="1"/>
    <col min="12556" max="12556" width="7" style="629" bestFit="1" customWidth="1"/>
    <col min="12557" max="12557" width="11" style="629" bestFit="1" customWidth="1"/>
    <col min="12558" max="12791" width="9.140625" style="629"/>
    <col min="12792" max="12792" width="4" style="629" bestFit="1" customWidth="1"/>
    <col min="12793" max="12793" width="37.28515625" style="629" customWidth="1"/>
    <col min="12794" max="12794" width="11.42578125" style="629" customWidth="1"/>
    <col min="12795" max="12795" width="5.85546875" style="629" bestFit="1" customWidth="1"/>
    <col min="12796" max="12796" width="5" style="629" bestFit="1" customWidth="1"/>
    <col min="12797" max="12797" width="8.5703125" style="629" bestFit="1" customWidth="1"/>
    <col min="12798" max="12798" width="9.5703125" style="629" bestFit="1" customWidth="1"/>
    <col min="12799" max="12799" width="5" style="629" bestFit="1" customWidth="1"/>
    <col min="12800" max="12800" width="8.5703125" style="629" bestFit="1" customWidth="1"/>
    <col min="12801" max="12801" width="9.5703125" style="629" bestFit="1" customWidth="1"/>
    <col min="12802" max="12802" width="6.7109375" style="629" customWidth="1"/>
    <col min="12803" max="12804" width="9.5703125" style="629" bestFit="1" customWidth="1"/>
    <col min="12805" max="12805" width="6.7109375" style="629" customWidth="1"/>
    <col min="12806" max="12807" width="9.7109375" style="629" customWidth="1"/>
    <col min="12808" max="12808" width="20.7109375" style="629" customWidth="1"/>
    <col min="12809" max="12809" width="17.85546875" style="629" customWidth="1"/>
    <col min="12810" max="12810" width="23.5703125" style="629" customWidth="1"/>
    <col min="12811" max="12811" width="11" style="629" bestFit="1" customWidth="1"/>
    <col min="12812" max="12812" width="7" style="629" bestFit="1" customWidth="1"/>
    <col min="12813" max="12813" width="11" style="629" bestFit="1" customWidth="1"/>
    <col min="12814" max="13047" width="9.140625" style="629"/>
    <col min="13048" max="13048" width="4" style="629" bestFit="1" customWidth="1"/>
    <col min="13049" max="13049" width="37.28515625" style="629" customWidth="1"/>
    <col min="13050" max="13050" width="11.42578125" style="629" customWidth="1"/>
    <col min="13051" max="13051" width="5.85546875" style="629" bestFit="1" customWidth="1"/>
    <col min="13052" max="13052" width="5" style="629" bestFit="1" customWidth="1"/>
    <col min="13053" max="13053" width="8.5703125" style="629" bestFit="1" customWidth="1"/>
    <col min="13054" max="13054" width="9.5703125" style="629" bestFit="1" customWidth="1"/>
    <col min="13055" max="13055" width="5" style="629" bestFit="1" customWidth="1"/>
    <col min="13056" max="13056" width="8.5703125" style="629" bestFit="1" customWidth="1"/>
    <col min="13057" max="13057" width="9.5703125" style="629" bestFit="1" customWidth="1"/>
    <col min="13058" max="13058" width="6.7109375" style="629" customWidth="1"/>
    <col min="13059" max="13060" width="9.5703125" style="629" bestFit="1" customWidth="1"/>
    <col min="13061" max="13061" width="6.7109375" style="629" customWidth="1"/>
    <col min="13062" max="13063" width="9.7109375" style="629" customWidth="1"/>
    <col min="13064" max="13064" width="20.7109375" style="629" customWidth="1"/>
    <col min="13065" max="13065" width="17.85546875" style="629" customWidth="1"/>
    <col min="13066" max="13066" width="23.5703125" style="629" customWidth="1"/>
    <col min="13067" max="13067" width="11" style="629" bestFit="1" customWidth="1"/>
    <col min="13068" max="13068" width="7" style="629" bestFit="1" customWidth="1"/>
    <col min="13069" max="13069" width="11" style="629" bestFit="1" customWidth="1"/>
    <col min="13070" max="13303" width="9.140625" style="629"/>
    <col min="13304" max="13304" width="4" style="629" bestFit="1" customWidth="1"/>
    <col min="13305" max="13305" width="37.28515625" style="629" customWidth="1"/>
    <col min="13306" max="13306" width="11.42578125" style="629" customWidth="1"/>
    <col min="13307" max="13307" width="5.85546875" style="629" bestFit="1" customWidth="1"/>
    <col min="13308" max="13308" width="5" style="629" bestFit="1" customWidth="1"/>
    <col min="13309" max="13309" width="8.5703125" style="629" bestFit="1" customWidth="1"/>
    <col min="13310" max="13310" width="9.5703125" style="629" bestFit="1" customWidth="1"/>
    <col min="13311" max="13311" width="5" style="629" bestFit="1" customWidth="1"/>
    <col min="13312" max="13312" width="8.5703125" style="629" bestFit="1" customWidth="1"/>
    <col min="13313" max="13313" width="9.5703125" style="629" bestFit="1" customWidth="1"/>
    <col min="13314" max="13314" width="6.7109375" style="629" customWidth="1"/>
    <col min="13315" max="13316" width="9.5703125" style="629" bestFit="1" customWidth="1"/>
    <col min="13317" max="13317" width="6.7109375" style="629" customWidth="1"/>
    <col min="13318" max="13319" width="9.7109375" style="629" customWidth="1"/>
    <col min="13320" max="13320" width="20.7109375" style="629" customWidth="1"/>
    <col min="13321" max="13321" width="17.85546875" style="629" customWidth="1"/>
    <col min="13322" max="13322" width="23.5703125" style="629" customWidth="1"/>
    <col min="13323" max="13323" width="11" style="629" bestFit="1" customWidth="1"/>
    <col min="13324" max="13324" width="7" style="629" bestFit="1" customWidth="1"/>
    <col min="13325" max="13325" width="11" style="629" bestFit="1" customWidth="1"/>
    <col min="13326" max="13559" width="9.140625" style="629"/>
    <col min="13560" max="13560" width="4" style="629" bestFit="1" customWidth="1"/>
    <col min="13561" max="13561" width="37.28515625" style="629" customWidth="1"/>
    <col min="13562" max="13562" width="11.42578125" style="629" customWidth="1"/>
    <col min="13563" max="13563" width="5.85546875" style="629" bestFit="1" customWidth="1"/>
    <col min="13564" max="13564" width="5" style="629" bestFit="1" customWidth="1"/>
    <col min="13565" max="13565" width="8.5703125" style="629" bestFit="1" customWidth="1"/>
    <col min="13566" max="13566" width="9.5703125" style="629" bestFit="1" customWidth="1"/>
    <col min="13567" max="13567" width="5" style="629" bestFit="1" customWidth="1"/>
    <col min="13568" max="13568" width="8.5703125" style="629" bestFit="1" customWidth="1"/>
    <col min="13569" max="13569" width="9.5703125" style="629" bestFit="1" customWidth="1"/>
    <col min="13570" max="13570" width="6.7109375" style="629" customWidth="1"/>
    <col min="13571" max="13572" width="9.5703125" style="629" bestFit="1" customWidth="1"/>
    <col min="13573" max="13573" width="6.7109375" style="629" customWidth="1"/>
    <col min="13574" max="13575" width="9.7109375" style="629" customWidth="1"/>
    <col min="13576" max="13576" width="20.7109375" style="629" customWidth="1"/>
    <col min="13577" max="13577" width="17.85546875" style="629" customWidth="1"/>
    <col min="13578" max="13578" width="23.5703125" style="629" customWidth="1"/>
    <col min="13579" max="13579" width="11" style="629" bestFit="1" customWidth="1"/>
    <col min="13580" max="13580" width="7" style="629" bestFit="1" customWidth="1"/>
    <col min="13581" max="13581" width="11" style="629" bestFit="1" customWidth="1"/>
    <col min="13582" max="13815" width="9.140625" style="629"/>
    <col min="13816" max="13816" width="4" style="629" bestFit="1" customWidth="1"/>
    <col min="13817" max="13817" width="37.28515625" style="629" customWidth="1"/>
    <col min="13818" max="13818" width="11.42578125" style="629" customWidth="1"/>
    <col min="13819" max="13819" width="5.85546875" style="629" bestFit="1" customWidth="1"/>
    <col min="13820" max="13820" width="5" style="629" bestFit="1" customWidth="1"/>
    <col min="13821" max="13821" width="8.5703125" style="629" bestFit="1" customWidth="1"/>
    <col min="13822" max="13822" width="9.5703125" style="629" bestFit="1" customWidth="1"/>
    <col min="13823" max="13823" width="5" style="629" bestFit="1" customWidth="1"/>
    <col min="13824" max="13824" width="8.5703125" style="629" bestFit="1" customWidth="1"/>
    <col min="13825" max="13825" width="9.5703125" style="629" bestFit="1" customWidth="1"/>
    <col min="13826" max="13826" width="6.7109375" style="629" customWidth="1"/>
    <col min="13827" max="13828" width="9.5703125" style="629" bestFit="1" customWidth="1"/>
    <col min="13829" max="13829" width="6.7109375" style="629" customWidth="1"/>
    <col min="13830" max="13831" width="9.7109375" style="629" customWidth="1"/>
    <col min="13832" max="13832" width="20.7109375" style="629" customWidth="1"/>
    <col min="13833" max="13833" width="17.85546875" style="629" customWidth="1"/>
    <col min="13834" max="13834" width="23.5703125" style="629" customWidth="1"/>
    <col min="13835" max="13835" width="11" style="629" bestFit="1" customWidth="1"/>
    <col min="13836" max="13836" width="7" style="629" bestFit="1" customWidth="1"/>
    <col min="13837" max="13837" width="11" style="629" bestFit="1" customWidth="1"/>
    <col min="13838" max="14071" width="9.140625" style="629"/>
    <col min="14072" max="14072" width="4" style="629" bestFit="1" customWidth="1"/>
    <col min="14073" max="14073" width="37.28515625" style="629" customWidth="1"/>
    <col min="14074" max="14074" width="11.42578125" style="629" customWidth="1"/>
    <col min="14075" max="14075" width="5.85546875" style="629" bestFit="1" customWidth="1"/>
    <col min="14076" max="14076" width="5" style="629" bestFit="1" customWidth="1"/>
    <col min="14077" max="14077" width="8.5703125" style="629" bestFit="1" customWidth="1"/>
    <col min="14078" max="14078" width="9.5703125" style="629" bestFit="1" customWidth="1"/>
    <col min="14079" max="14079" width="5" style="629" bestFit="1" customWidth="1"/>
    <col min="14080" max="14080" width="8.5703125" style="629" bestFit="1" customWidth="1"/>
    <col min="14081" max="14081" width="9.5703125" style="629" bestFit="1" customWidth="1"/>
    <col min="14082" max="14082" width="6.7109375" style="629" customWidth="1"/>
    <col min="14083" max="14084" width="9.5703125" style="629" bestFit="1" customWidth="1"/>
    <col min="14085" max="14085" width="6.7109375" style="629" customWidth="1"/>
    <col min="14086" max="14087" width="9.7109375" style="629" customWidth="1"/>
    <col min="14088" max="14088" width="20.7109375" style="629" customWidth="1"/>
    <col min="14089" max="14089" width="17.85546875" style="629" customWidth="1"/>
    <col min="14090" max="14090" width="23.5703125" style="629" customWidth="1"/>
    <col min="14091" max="14091" width="11" style="629" bestFit="1" customWidth="1"/>
    <col min="14092" max="14092" width="7" style="629" bestFit="1" customWidth="1"/>
    <col min="14093" max="14093" width="11" style="629" bestFit="1" customWidth="1"/>
    <col min="14094" max="14327" width="9.140625" style="629"/>
    <col min="14328" max="14328" width="4" style="629" bestFit="1" customWidth="1"/>
    <col min="14329" max="14329" width="37.28515625" style="629" customWidth="1"/>
    <col min="14330" max="14330" width="11.42578125" style="629" customWidth="1"/>
    <col min="14331" max="14331" width="5.85546875" style="629" bestFit="1" customWidth="1"/>
    <col min="14332" max="14332" width="5" style="629" bestFit="1" customWidth="1"/>
    <col min="14333" max="14333" width="8.5703125" style="629" bestFit="1" customWidth="1"/>
    <col min="14334" max="14334" width="9.5703125" style="629" bestFit="1" customWidth="1"/>
    <col min="14335" max="14335" width="5" style="629" bestFit="1" customWidth="1"/>
    <col min="14336" max="14336" width="8.5703125" style="629" bestFit="1" customWidth="1"/>
    <col min="14337" max="14337" width="9.5703125" style="629" bestFit="1" customWidth="1"/>
    <col min="14338" max="14338" width="6.7109375" style="629" customWidth="1"/>
    <col min="14339" max="14340" width="9.5703125" style="629" bestFit="1" customWidth="1"/>
    <col min="14341" max="14341" width="6.7109375" style="629" customWidth="1"/>
    <col min="14342" max="14343" width="9.7109375" style="629" customWidth="1"/>
    <col min="14344" max="14344" width="20.7109375" style="629" customWidth="1"/>
    <col min="14345" max="14345" width="17.85546875" style="629" customWidth="1"/>
    <col min="14346" max="14346" width="23.5703125" style="629" customWidth="1"/>
    <col min="14347" max="14347" width="11" style="629" bestFit="1" customWidth="1"/>
    <col min="14348" max="14348" width="7" style="629" bestFit="1" customWidth="1"/>
    <col min="14349" max="14349" width="11" style="629" bestFit="1" customWidth="1"/>
    <col min="14350" max="14583" width="9.140625" style="629"/>
    <col min="14584" max="14584" width="4" style="629" bestFit="1" customWidth="1"/>
    <col min="14585" max="14585" width="37.28515625" style="629" customWidth="1"/>
    <col min="14586" max="14586" width="11.42578125" style="629" customWidth="1"/>
    <col min="14587" max="14587" width="5.85546875" style="629" bestFit="1" customWidth="1"/>
    <col min="14588" max="14588" width="5" style="629" bestFit="1" customWidth="1"/>
    <col min="14589" max="14589" width="8.5703125" style="629" bestFit="1" customWidth="1"/>
    <col min="14590" max="14590" width="9.5703125" style="629" bestFit="1" customWidth="1"/>
    <col min="14591" max="14591" width="5" style="629" bestFit="1" customWidth="1"/>
    <col min="14592" max="14592" width="8.5703125" style="629" bestFit="1" customWidth="1"/>
    <col min="14593" max="14593" width="9.5703125" style="629" bestFit="1" customWidth="1"/>
    <col min="14594" max="14594" width="6.7109375" style="629" customWidth="1"/>
    <col min="14595" max="14596" width="9.5703125" style="629" bestFit="1" customWidth="1"/>
    <col min="14597" max="14597" width="6.7109375" style="629" customWidth="1"/>
    <col min="14598" max="14599" width="9.7109375" style="629" customWidth="1"/>
    <col min="14600" max="14600" width="20.7109375" style="629" customWidth="1"/>
    <col min="14601" max="14601" width="17.85546875" style="629" customWidth="1"/>
    <col min="14602" max="14602" width="23.5703125" style="629" customWidth="1"/>
    <col min="14603" max="14603" width="11" style="629" bestFit="1" customWidth="1"/>
    <col min="14604" max="14604" width="7" style="629" bestFit="1" customWidth="1"/>
    <col min="14605" max="14605" width="11" style="629" bestFit="1" customWidth="1"/>
    <col min="14606" max="14839" width="9.140625" style="629"/>
    <col min="14840" max="14840" width="4" style="629" bestFit="1" customWidth="1"/>
    <col min="14841" max="14841" width="37.28515625" style="629" customWidth="1"/>
    <col min="14842" max="14842" width="11.42578125" style="629" customWidth="1"/>
    <col min="14843" max="14843" width="5.85546875" style="629" bestFit="1" customWidth="1"/>
    <col min="14844" max="14844" width="5" style="629" bestFit="1" customWidth="1"/>
    <col min="14845" max="14845" width="8.5703125" style="629" bestFit="1" customWidth="1"/>
    <col min="14846" max="14846" width="9.5703125" style="629" bestFit="1" customWidth="1"/>
    <col min="14847" max="14847" width="5" style="629" bestFit="1" customWidth="1"/>
    <col min="14848" max="14848" width="8.5703125" style="629" bestFit="1" customWidth="1"/>
    <col min="14849" max="14849" width="9.5703125" style="629" bestFit="1" customWidth="1"/>
    <col min="14850" max="14850" width="6.7109375" style="629" customWidth="1"/>
    <col min="14851" max="14852" width="9.5703125" style="629" bestFit="1" customWidth="1"/>
    <col min="14853" max="14853" width="6.7109375" style="629" customWidth="1"/>
    <col min="14854" max="14855" width="9.7109375" style="629" customWidth="1"/>
    <col min="14856" max="14856" width="20.7109375" style="629" customWidth="1"/>
    <col min="14857" max="14857" width="17.85546875" style="629" customWidth="1"/>
    <col min="14858" max="14858" width="23.5703125" style="629" customWidth="1"/>
    <col min="14859" max="14859" width="11" style="629" bestFit="1" customWidth="1"/>
    <col min="14860" max="14860" width="7" style="629" bestFit="1" customWidth="1"/>
    <col min="14861" max="14861" width="11" style="629" bestFit="1" customWidth="1"/>
    <col min="14862" max="15095" width="9.140625" style="629"/>
    <col min="15096" max="15096" width="4" style="629" bestFit="1" customWidth="1"/>
    <col min="15097" max="15097" width="37.28515625" style="629" customWidth="1"/>
    <col min="15098" max="15098" width="11.42578125" style="629" customWidth="1"/>
    <col min="15099" max="15099" width="5.85546875" style="629" bestFit="1" customWidth="1"/>
    <col min="15100" max="15100" width="5" style="629" bestFit="1" customWidth="1"/>
    <col min="15101" max="15101" width="8.5703125" style="629" bestFit="1" customWidth="1"/>
    <col min="15102" max="15102" width="9.5703125" style="629" bestFit="1" customWidth="1"/>
    <col min="15103" max="15103" width="5" style="629" bestFit="1" customWidth="1"/>
    <col min="15104" max="15104" width="8.5703125" style="629" bestFit="1" customWidth="1"/>
    <col min="15105" max="15105" width="9.5703125" style="629" bestFit="1" customWidth="1"/>
    <col min="15106" max="15106" width="6.7109375" style="629" customWidth="1"/>
    <col min="15107" max="15108" width="9.5703125" style="629" bestFit="1" customWidth="1"/>
    <col min="15109" max="15109" width="6.7109375" style="629" customWidth="1"/>
    <col min="15110" max="15111" width="9.7109375" style="629" customWidth="1"/>
    <col min="15112" max="15112" width="20.7109375" style="629" customWidth="1"/>
    <col min="15113" max="15113" width="17.85546875" style="629" customWidth="1"/>
    <col min="15114" max="15114" width="23.5703125" style="629" customWidth="1"/>
    <col min="15115" max="15115" width="11" style="629" bestFit="1" customWidth="1"/>
    <col min="15116" max="15116" width="7" style="629" bestFit="1" customWidth="1"/>
    <col min="15117" max="15117" width="11" style="629" bestFit="1" customWidth="1"/>
    <col min="15118" max="15351" width="9.140625" style="629"/>
    <col min="15352" max="15352" width="4" style="629" bestFit="1" customWidth="1"/>
    <col min="15353" max="15353" width="37.28515625" style="629" customWidth="1"/>
    <col min="15354" max="15354" width="11.42578125" style="629" customWidth="1"/>
    <col min="15355" max="15355" width="5.85546875" style="629" bestFit="1" customWidth="1"/>
    <col min="15356" max="15356" width="5" style="629" bestFit="1" customWidth="1"/>
    <col min="15357" max="15357" width="8.5703125" style="629" bestFit="1" customWidth="1"/>
    <col min="15358" max="15358" width="9.5703125" style="629" bestFit="1" customWidth="1"/>
    <col min="15359" max="15359" width="5" style="629" bestFit="1" customWidth="1"/>
    <col min="15360" max="15360" width="8.5703125" style="629" bestFit="1" customWidth="1"/>
    <col min="15361" max="15361" width="9.5703125" style="629" bestFit="1" customWidth="1"/>
    <col min="15362" max="15362" width="6.7109375" style="629" customWidth="1"/>
    <col min="15363" max="15364" width="9.5703125" style="629" bestFit="1" customWidth="1"/>
    <col min="15365" max="15365" width="6.7109375" style="629" customWidth="1"/>
    <col min="15366" max="15367" width="9.7109375" style="629" customWidth="1"/>
    <col min="15368" max="15368" width="20.7109375" style="629" customWidth="1"/>
    <col min="15369" max="15369" width="17.85546875" style="629" customWidth="1"/>
    <col min="15370" max="15370" width="23.5703125" style="629" customWidth="1"/>
    <col min="15371" max="15371" width="11" style="629" bestFit="1" customWidth="1"/>
    <col min="15372" max="15372" width="7" style="629" bestFit="1" customWidth="1"/>
    <col min="15373" max="15373" width="11" style="629" bestFit="1" customWidth="1"/>
    <col min="15374" max="15607" width="9.140625" style="629"/>
    <col min="15608" max="15608" width="4" style="629" bestFit="1" customWidth="1"/>
    <col min="15609" max="15609" width="37.28515625" style="629" customWidth="1"/>
    <col min="15610" max="15610" width="11.42578125" style="629" customWidth="1"/>
    <col min="15611" max="15611" width="5.85546875" style="629" bestFit="1" customWidth="1"/>
    <col min="15612" max="15612" width="5" style="629" bestFit="1" customWidth="1"/>
    <col min="15613" max="15613" width="8.5703125" style="629" bestFit="1" customWidth="1"/>
    <col min="15614" max="15614" width="9.5703125" style="629" bestFit="1" customWidth="1"/>
    <col min="15615" max="15615" width="5" style="629" bestFit="1" customWidth="1"/>
    <col min="15616" max="15616" width="8.5703125" style="629" bestFit="1" customWidth="1"/>
    <col min="15617" max="15617" width="9.5703125" style="629" bestFit="1" customWidth="1"/>
    <col min="15618" max="15618" width="6.7109375" style="629" customWidth="1"/>
    <col min="15619" max="15620" width="9.5703125" style="629" bestFit="1" customWidth="1"/>
    <col min="15621" max="15621" width="6.7109375" style="629" customWidth="1"/>
    <col min="15622" max="15623" width="9.7109375" style="629" customWidth="1"/>
    <col min="15624" max="15624" width="20.7109375" style="629" customWidth="1"/>
    <col min="15625" max="15625" width="17.85546875" style="629" customWidth="1"/>
    <col min="15626" max="15626" width="23.5703125" style="629" customWidth="1"/>
    <col min="15627" max="15627" width="11" style="629" bestFit="1" customWidth="1"/>
    <col min="15628" max="15628" width="7" style="629" bestFit="1" customWidth="1"/>
    <col min="15629" max="15629" width="11" style="629" bestFit="1" customWidth="1"/>
    <col min="15630" max="15863" width="9.140625" style="629"/>
    <col min="15864" max="15864" width="4" style="629" bestFit="1" customWidth="1"/>
    <col min="15865" max="15865" width="37.28515625" style="629" customWidth="1"/>
    <col min="15866" max="15866" width="11.42578125" style="629" customWidth="1"/>
    <col min="15867" max="15867" width="5.85546875" style="629" bestFit="1" customWidth="1"/>
    <col min="15868" max="15868" width="5" style="629" bestFit="1" customWidth="1"/>
    <col min="15869" max="15869" width="8.5703125" style="629" bestFit="1" customWidth="1"/>
    <col min="15870" max="15870" width="9.5703125" style="629" bestFit="1" customWidth="1"/>
    <col min="15871" max="15871" width="5" style="629" bestFit="1" customWidth="1"/>
    <col min="15872" max="15872" width="8.5703125" style="629" bestFit="1" customWidth="1"/>
    <col min="15873" max="15873" width="9.5703125" style="629" bestFit="1" customWidth="1"/>
    <col min="15874" max="15874" width="6.7109375" style="629" customWidth="1"/>
    <col min="15875" max="15876" width="9.5703125" style="629" bestFit="1" customWidth="1"/>
    <col min="15877" max="15877" width="6.7109375" style="629" customWidth="1"/>
    <col min="15878" max="15879" width="9.7109375" style="629" customWidth="1"/>
    <col min="15880" max="15880" width="20.7109375" style="629" customWidth="1"/>
    <col min="15881" max="15881" width="17.85546875" style="629" customWidth="1"/>
    <col min="15882" max="15882" width="23.5703125" style="629" customWidth="1"/>
    <col min="15883" max="15883" width="11" style="629" bestFit="1" customWidth="1"/>
    <col min="15884" max="15884" width="7" style="629" bestFit="1" customWidth="1"/>
    <col min="15885" max="15885" width="11" style="629" bestFit="1" customWidth="1"/>
    <col min="15886" max="16119" width="9.140625" style="629"/>
    <col min="16120" max="16120" width="4" style="629" bestFit="1" customWidth="1"/>
    <col min="16121" max="16121" width="37.28515625" style="629" customWidth="1"/>
    <col min="16122" max="16122" width="11.42578125" style="629" customWidth="1"/>
    <col min="16123" max="16123" width="5.85546875" style="629" bestFit="1" customWidth="1"/>
    <col min="16124" max="16124" width="5" style="629" bestFit="1" customWidth="1"/>
    <col min="16125" max="16125" width="8.5703125" style="629" bestFit="1" customWidth="1"/>
    <col min="16126" max="16126" width="9.5703125" style="629" bestFit="1" customWidth="1"/>
    <col min="16127" max="16127" width="5" style="629" bestFit="1" customWidth="1"/>
    <col min="16128" max="16128" width="8.5703125" style="629" bestFit="1" customWidth="1"/>
    <col min="16129" max="16129" width="9.5703125" style="629" bestFit="1" customWidth="1"/>
    <col min="16130" max="16130" width="6.7109375" style="629" customWidth="1"/>
    <col min="16131" max="16132" width="9.5703125" style="629" bestFit="1" customWidth="1"/>
    <col min="16133" max="16133" width="6.7109375" style="629" customWidth="1"/>
    <col min="16134" max="16135" width="9.7109375" style="629" customWidth="1"/>
    <col min="16136" max="16136" width="20.7109375" style="629" customWidth="1"/>
    <col min="16137" max="16137" width="17.85546875" style="629" customWidth="1"/>
    <col min="16138" max="16138" width="23.5703125" style="629" customWidth="1"/>
    <col min="16139" max="16139" width="11" style="629" bestFit="1" customWidth="1"/>
    <col min="16140" max="16140" width="7" style="629" bestFit="1" customWidth="1"/>
    <col min="16141" max="16141" width="11" style="629" bestFit="1" customWidth="1"/>
    <col min="16142" max="16384" width="9.140625" style="629"/>
  </cols>
  <sheetData>
    <row r="1" spans="1:13" ht="21.75" customHeight="1">
      <c r="A1" s="366"/>
      <c r="B1" s="245"/>
      <c r="C1" s="1367"/>
      <c r="E1" s="2049" t="s">
        <v>1423</v>
      </c>
      <c r="F1" s="2049"/>
      <c r="G1" s="2049"/>
      <c r="H1" s="2049"/>
      <c r="I1" s="2049"/>
      <c r="J1" s="2049"/>
      <c r="K1" s="1368"/>
      <c r="L1" s="1368"/>
      <c r="M1" s="1368"/>
    </row>
    <row r="2" spans="1:13" ht="17.25" customHeight="1">
      <c r="C2" s="2050"/>
      <c r="D2" s="2050"/>
      <c r="E2" s="2050"/>
      <c r="F2" s="2050"/>
      <c r="G2" s="2050"/>
      <c r="H2" s="2050"/>
      <c r="I2" s="2050"/>
      <c r="J2" s="2050"/>
      <c r="K2" s="2050"/>
      <c r="L2" s="2050"/>
    </row>
    <row r="3" spans="1:13" ht="17.25" customHeight="1">
      <c r="C3" s="1369"/>
      <c r="D3" s="1369"/>
      <c r="E3" s="1369"/>
      <c r="F3" s="1369"/>
      <c r="G3" s="1369"/>
      <c r="H3" s="1369"/>
      <c r="I3" s="1369"/>
      <c r="J3" s="1369"/>
      <c r="K3" s="1369"/>
      <c r="L3" s="1369"/>
    </row>
    <row r="4" spans="1:13" ht="59.25" customHeight="1">
      <c r="A4" s="1969" t="s">
        <v>2648</v>
      </c>
      <c r="B4" s="1969"/>
      <c r="C4" s="1969"/>
      <c r="D4" s="1969"/>
      <c r="E4" s="1969"/>
      <c r="F4" s="1969"/>
      <c r="G4" s="1969"/>
      <c r="H4" s="1969"/>
      <c r="I4" s="1969"/>
      <c r="J4" s="1969"/>
      <c r="K4" s="1969"/>
      <c r="L4" s="1969"/>
      <c r="M4" s="1969"/>
    </row>
    <row r="5" spans="1:13" ht="26.25" customHeight="1">
      <c r="A5" s="797"/>
      <c r="B5" s="1370"/>
      <c r="C5" s="797"/>
      <c r="D5" s="797"/>
      <c r="E5" s="1370"/>
      <c r="F5" s="1370"/>
      <c r="G5" s="1370"/>
      <c r="H5" s="1370"/>
      <c r="I5" s="1370"/>
      <c r="J5" s="1370"/>
      <c r="K5" s="1370"/>
      <c r="L5" s="1370"/>
      <c r="M5" s="1485" t="s">
        <v>2699</v>
      </c>
    </row>
    <row r="6" spans="1:13" ht="18" customHeight="1">
      <c r="A6" s="2051" t="s">
        <v>2</v>
      </c>
      <c r="B6" s="2051" t="s">
        <v>3</v>
      </c>
      <c r="C6" s="2052" t="s">
        <v>4</v>
      </c>
      <c r="D6" s="2053" t="s">
        <v>5</v>
      </c>
      <c r="E6" s="2053" t="s">
        <v>1343</v>
      </c>
      <c r="F6" s="2053"/>
      <c r="G6" s="2053"/>
      <c r="H6" s="2053" t="s">
        <v>1344</v>
      </c>
      <c r="I6" s="2053"/>
      <c r="J6" s="2053"/>
      <c r="K6" s="2053" t="s">
        <v>1345</v>
      </c>
      <c r="L6" s="2053"/>
      <c r="M6" s="2053"/>
    </row>
    <row r="7" spans="1:13">
      <c r="A7" s="2051"/>
      <c r="B7" s="2051"/>
      <c r="C7" s="2052"/>
      <c r="D7" s="2053"/>
      <c r="E7" s="1304" t="s">
        <v>114</v>
      </c>
      <c r="F7" s="1304" t="s">
        <v>9</v>
      </c>
      <c r="G7" s="1304" t="s">
        <v>1347</v>
      </c>
      <c r="H7" s="1304" t="s">
        <v>114</v>
      </c>
      <c r="I7" s="1304" t="s">
        <v>75</v>
      </c>
      <c r="J7" s="1304" t="s">
        <v>1347</v>
      </c>
      <c r="K7" s="1304" t="s">
        <v>114</v>
      </c>
      <c r="L7" s="1304" t="s">
        <v>9</v>
      </c>
      <c r="M7" s="1304" t="s">
        <v>1347</v>
      </c>
    </row>
    <row r="8" spans="1:13" ht="14.1" customHeight="1">
      <c r="A8" s="1371">
        <v>1</v>
      </c>
      <c r="B8" s="1372">
        <v>2</v>
      </c>
      <c r="C8" s="1371">
        <v>3</v>
      </c>
      <c r="D8" s="1371">
        <v>4</v>
      </c>
      <c r="E8" s="1371">
        <v>5</v>
      </c>
      <c r="F8" s="1371">
        <v>6</v>
      </c>
      <c r="G8" s="1371">
        <v>7</v>
      </c>
      <c r="H8" s="1371">
        <v>8</v>
      </c>
      <c r="I8" s="1371">
        <v>9</v>
      </c>
      <c r="J8" s="1371">
        <v>10</v>
      </c>
      <c r="K8" s="1371">
        <v>11</v>
      </c>
      <c r="L8" s="1371">
        <v>12</v>
      </c>
      <c r="M8" s="1371">
        <v>13</v>
      </c>
    </row>
    <row r="9" spans="1:13" ht="30" customHeight="1">
      <c r="A9" s="2046">
        <v>1</v>
      </c>
      <c r="B9" s="1023" t="s">
        <v>1424</v>
      </c>
      <c r="C9" s="1373"/>
      <c r="D9" s="1374"/>
      <c r="E9" s="1374"/>
      <c r="F9" s="1374"/>
      <c r="G9" s="1374"/>
      <c r="H9" s="1374"/>
      <c r="I9" s="1374"/>
      <c r="J9" s="1374"/>
      <c r="K9" s="1374"/>
      <c r="L9" s="1374"/>
      <c r="M9" s="1374"/>
    </row>
    <row r="10" spans="1:13" ht="16.5" customHeight="1">
      <c r="A10" s="2047"/>
      <c r="B10" s="1246" t="s">
        <v>1425</v>
      </c>
      <c r="C10" s="1025">
        <v>7132210018</v>
      </c>
      <c r="D10" s="343" t="s">
        <v>32</v>
      </c>
      <c r="E10" s="343">
        <v>1</v>
      </c>
      <c r="F10" s="1375">
        <f>VLOOKUP(C10,'SOR RATE 2025-26'!A:D,4,0)</f>
        <v>65499.1</v>
      </c>
      <c r="G10" s="1022">
        <f>F10*E10</f>
        <v>65499.1</v>
      </c>
      <c r="H10" s="343"/>
      <c r="I10" s="1022"/>
      <c r="J10" s="1022"/>
      <c r="K10" s="343"/>
      <c r="L10" s="1022"/>
      <c r="M10" s="1022"/>
    </row>
    <row r="11" spans="1:13" ht="16.5" customHeight="1">
      <c r="A11" s="2047"/>
      <c r="B11" s="1023" t="s">
        <v>1426</v>
      </c>
      <c r="C11" s="1025">
        <v>7132210019</v>
      </c>
      <c r="D11" s="343" t="s">
        <v>32</v>
      </c>
      <c r="E11" s="343"/>
      <c r="F11" s="1375"/>
      <c r="G11" s="1022"/>
      <c r="H11" s="343">
        <v>1</v>
      </c>
      <c r="I11" s="1375">
        <f>VLOOKUP(C11,'SOR RATE 2025-26'!A:D,4,0)</f>
        <v>126268.02</v>
      </c>
      <c r="J11" s="1022">
        <f>I11*H11</f>
        <v>126268.02</v>
      </c>
      <c r="K11" s="343"/>
      <c r="L11" s="1022"/>
      <c r="M11" s="1022"/>
    </row>
    <row r="12" spans="1:13" ht="16.5" customHeight="1">
      <c r="A12" s="2047"/>
      <c r="B12" s="1023" t="s">
        <v>1427</v>
      </c>
      <c r="C12" s="1025">
        <v>7132210020</v>
      </c>
      <c r="D12" s="343" t="s">
        <v>32</v>
      </c>
      <c r="E12" s="343"/>
      <c r="F12" s="1375"/>
      <c r="G12" s="1022"/>
      <c r="H12" s="343"/>
      <c r="I12" s="1375"/>
      <c r="J12" s="1022"/>
      <c r="K12" s="343">
        <v>1</v>
      </c>
      <c r="L12" s="1375">
        <f>VLOOKUP(C12,'SOR RATE 2025-26'!A:D,4,0)</f>
        <v>166046.29999999999</v>
      </c>
      <c r="M12" s="1022">
        <f>L12*K12</f>
        <v>166046.29999999999</v>
      </c>
    </row>
    <row r="13" spans="1:13" ht="13.5" customHeight="1">
      <c r="A13" s="2047"/>
      <c r="B13" s="1023" t="s">
        <v>1428</v>
      </c>
      <c r="C13" s="1025">
        <v>7132210021</v>
      </c>
      <c r="D13" s="343" t="s">
        <v>32</v>
      </c>
      <c r="E13" s="343"/>
      <c r="F13" s="1375"/>
      <c r="G13" s="1022"/>
      <c r="H13" s="343"/>
      <c r="I13" s="1375"/>
      <c r="J13" s="1022"/>
      <c r="K13" s="343"/>
      <c r="L13" s="1375"/>
      <c r="M13" s="1022"/>
    </row>
    <row r="14" spans="1:13" ht="27.75" customHeight="1">
      <c r="A14" s="2048"/>
      <c r="B14" s="1023" t="s">
        <v>1429</v>
      </c>
      <c r="C14" s="1025">
        <v>7132220081</v>
      </c>
      <c r="D14" s="343" t="s">
        <v>32</v>
      </c>
      <c r="E14" s="343"/>
      <c r="F14" s="1375"/>
      <c r="G14" s="1022"/>
      <c r="H14" s="343"/>
      <c r="I14" s="1375"/>
      <c r="J14" s="1022"/>
      <c r="K14" s="343"/>
      <c r="L14" s="1375"/>
      <c r="M14" s="1022"/>
    </row>
    <row r="15" spans="1:13" ht="15" customHeight="1">
      <c r="A15" s="2046">
        <v>2</v>
      </c>
      <c r="B15" s="1246" t="s">
        <v>1430</v>
      </c>
      <c r="C15" s="1025">
        <v>7130800012</v>
      </c>
      <c r="D15" s="343" t="s">
        <v>12</v>
      </c>
      <c r="E15" s="343">
        <v>3</v>
      </c>
      <c r="F15" s="1375">
        <f>VLOOKUP(C15,'SOR RATE 2025-26'!A:D,4,0)</f>
        <v>2371.1800000000044</v>
      </c>
      <c r="G15" s="1022">
        <f>F15*E15</f>
        <v>7113.5400000000136</v>
      </c>
      <c r="H15" s="343">
        <v>3</v>
      </c>
      <c r="I15" s="1375">
        <f>VLOOKUP(C15,'SOR RATE 2025-26'!A:D,4,0)</f>
        <v>2371.1800000000044</v>
      </c>
      <c r="J15" s="1022">
        <f>I15*H15</f>
        <v>7113.5400000000136</v>
      </c>
      <c r="K15" s="1377" t="s">
        <v>1326</v>
      </c>
      <c r="L15" s="1375"/>
      <c r="M15" s="1377" t="s">
        <v>1326</v>
      </c>
    </row>
    <row r="16" spans="1:13" ht="56.25" customHeight="1">
      <c r="A16" s="2048"/>
      <c r="B16" s="1023" t="s">
        <v>2643</v>
      </c>
      <c r="C16" s="1025">
        <v>7130600675</v>
      </c>
      <c r="D16" s="343" t="s">
        <v>25</v>
      </c>
      <c r="E16" s="1378"/>
      <c r="F16" s="1375"/>
      <c r="G16" s="1022"/>
      <c r="H16" s="1378"/>
      <c r="I16" s="1375"/>
      <c r="J16" s="1022"/>
      <c r="K16" s="343">
        <v>428.89</v>
      </c>
      <c r="L16" s="1375">
        <f>VLOOKUP(C16,'SOR RATE 2025-26'!A:D,4,0)/1000</f>
        <v>61.168800000000005</v>
      </c>
      <c r="M16" s="1022">
        <f>L16*K16</f>
        <v>26234.686632000001</v>
      </c>
    </row>
    <row r="17" spans="1:13" ht="17.25" customHeight="1">
      <c r="A17" s="343">
        <v>3</v>
      </c>
      <c r="B17" s="1023" t="s">
        <v>1348</v>
      </c>
      <c r="C17" s="1025">
        <v>7130810517</v>
      </c>
      <c r="D17" s="343" t="s">
        <v>39</v>
      </c>
      <c r="E17" s="343">
        <v>1</v>
      </c>
      <c r="F17" s="1375">
        <f>VLOOKUP(C17,'SOR RATE 2025-26'!A:D,4,0)</f>
        <v>5396.16</v>
      </c>
      <c r="G17" s="1022">
        <f t="shared" ref="G17:G31" si="0">F17*E17</f>
        <v>5396.16</v>
      </c>
      <c r="H17" s="343">
        <v>1</v>
      </c>
      <c r="I17" s="1375">
        <f>VLOOKUP(C17,'SOR RATE 2025-26'!A:D,4,0)</f>
        <v>5396.16</v>
      </c>
      <c r="J17" s="1022">
        <f t="shared" ref="J17:J30" si="1">I17*H17</f>
        <v>5396.16</v>
      </c>
      <c r="K17" s="343">
        <v>1</v>
      </c>
      <c r="L17" s="1375">
        <f>VLOOKUP(C17,'SOR RATE 2025-26'!A:D,4,0)</f>
        <v>5396.16</v>
      </c>
      <c r="M17" s="1022">
        <f t="shared" ref="M17:M30" si="2">L17*K17</f>
        <v>5396.16</v>
      </c>
    </row>
    <row r="18" spans="1:13" ht="16.5" customHeight="1">
      <c r="A18" s="2046">
        <v>4</v>
      </c>
      <c r="B18" s="1023" t="s">
        <v>54</v>
      </c>
      <c r="C18" s="1025">
        <v>7130820010</v>
      </c>
      <c r="D18" s="343" t="s">
        <v>12</v>
      </c>
      <c r="E18" s="343">
        <v>3</v>
      </c>
      <c r="F18" s="1375">
        <f>VLOOKUP(C18,'SOR RATE 2025-26'!A:D,4,0)</f>
        <v>122.72</v>
      </c>
      <c r="G18" s="1022">
        <f t="shared" si="0"/>
        <v>368.15999999999997</v>
      </c>
      <c r="H18" s="343">
        <v>3</v>
      </c>
      <c r="I18" s="1375">
        <f>VLOOKUP(C18,'SOR RATE 2025-26'!A:D,4,0)</f>
        <v>122.72</v>
      </c>
      <c r="J18" s="1022">
        <f t="shared" si="1"/>
        <v>368.15999999999997</v>
      </c>
      <c r="K18" s="343">
        <v>3</v>
      </c>
      <c r="L18" s="1375">
        <f>VLOOKUP(C18,'SOR RATE 2025-26'!A:D,4,0)</f>
        <v>122.72</v>
      </c>
      <c r="M18" s="1022">
        <f t="shared" si="2"/>
        <v>368.15999999999997</v>
      </c>
    </row>
    <row r="19" spans="1:13" ht="16.5" customHeight="1">
      <c r="A19" s="2048"/>
      <c r="B19" s="1023" t="s">
        <v>1349</v>
      </c>
      <c r="C19" s="1025">
        <v>7130820241</v>
      </c>
      <c r="D19" s="343" t="s">
        <v>55</v>
      </c>
      <c r="E19" s="343">
        <v>3</v>
      </c>
      <c r="F19" s="1375">
        <f>VLOOKUP(C19,'SOR RATE 2025-26'!A:D,4,0)</f>
        <v>158.71</v>
      </c>
      <c r="G19" s="1022">
        <f t="shared" si="0"/>
        <v>476.13</v>
      </c>
      <c r="H19" s="343">
        <v>3</v>
      </c>
      <c r="I19" s="1375">
        <f>VLOOKUP(C19,'SOR RATE 2025-26'!A:D,4,0)</f>
        <v>158.71</v>
      </c>
      <c r="J19" s="1022">
        <f t="shared" si="1"/>
        <v>476.13</v>
      </c>
      <c r="K19" s="343">
        <v>3</v>
      </c>
      <c r="L19" s="1375">
        <f>VLOOKUP(C19,'SOR RATE 2025-26'!A:D,4,0)</f>
        <v>158.71</v>
      </c>
      <c r="M19" s="1022">
        <f t="shared" si="2"/>
        <v>476.13</v>
      </c>
    </row>
    <row r="20" spans="1:13" ht="16.5" customHeight="1">
      <c r="A20" s="244">
        <v>5</v>
      </c>
      <c r="B20" s="1379" t="s">
        <v>18</v>
      </c>
      <c r="C20" s="1028">
        <v>7130820008</v>
      </c>
      <c r="D20" s="990" t="s">
        <v>12</v>
      </c>
      <c r="E20" s="343">
        <v>6</v>
      </c>
      <c r="F20" s="1375">
        <f>VLOOKUP(C20,'SOR RATE 2025-26'!A:D,4,0)</f>
        <v>135</v>
      </c>
      <c r="G20" s="1022">
        <f t="shared" si="0"/>
        <v>810</v>
      </c>
      <c r="H20" s="343">
        <v>6</v>
      </c>
      <c r="I20" s="1375">
        <f>VLOOKUP(C20,'SOR RATE 2025-26'!A:D,4,0)</f>
        <v>135</v>
      </c>
      <c r="J20" s="1022">
        <f t="shared" si="1"/>
        <v>810</v>
      </c>
      <c r="K20" s="343">
        <v>6</v>
      </c>
      <c r="L20" s="1375">
        <f>VLOOKUP(C20,'SOR RATE 2025-26'!A:D,4,0)</f>
        <v>135</v>
      </c>
      <c r="M20" s="1022">
        <f t="shared" si="2"/>
        <v>810</v>
      </c>
    </row>
    <row r="21" spans="1:13" ht="28.5" customHeight="1">
      <c r="A21" s="1380">
        <v>6</v>
      </c>
      <c r="B21" s="1381" t="s">
        <v>1350</v>
      </c>
      <c r="C21" s="1030">
        <v>7130810509</v>
      </c>
      <c r="D21" s="1031" t="s">
        <v>12</v>
      </c>
      <c r="E21" s="1031">
        <v>1</v>
      </c>
      <c r="F21" s="1375">
        <f>VLOOKUP(C21,'SOR RATE 2025-26'!A:D,4,0)</f>
        <v>1971.19</v>
      </c>
      <c r="G21" s="1022">
        <f t="shared" si="0"/>
        <v>1971.19</v>
      </c>
      <c r="H21" s="1031">
        <v>1</v>
      </c>
      <c r="I21" s="1375">
        <f>VLOOKUP(C21,'SOR RATE 2025-26'!A:D,4,0)</f>
        <v>1971.19</v>
      </c>
      <c r="J21" s="1022">
        <f t="shared" si="1"/>
        <v>1971.19</v>
      </c>
      <c r="K21" s="1031">
        <v>1</v>
      </c>
      <c r="L21" s="1375">
        <f>VLOOKUP(C21,'SOR RATE 2025-26'!A:D,4,0)</f>
        <v>1971.19</v>
      </c>
      <c r="M21" s="1022">
        <f t="shared" si="2"/>
        <v>1971.19</v>
      </c>
    </row>
    <row r="22" spans="1:13" ht="18" customHeight="1">
      <c r="A22" s="343">
        <v>7</v>
      </c>
      <c r="B22" s="1023" t="s">
        <v>1351</v>
      </c>
      <c r="C22" s="1025">
        <v>7131930412</v>
      </c>
      <c r="D22" s="343" t="s">
        <v>32</v>
      </c>
      <c r="E22" s="343">
        <v>3</v>
      </c>
      <c r="F22" s="1375">
        <f>VLOOKUP(C22,'SOR RATE 2025-26'!A:D,4,0)</f>
        <v>1181.17</v>
      </c>
      <c r="G22" s="1022">
        <f t="shared" si="0"/>
        <v>3543.51</v>
      </c>
      <c r="H22" s="343">
        <v>3</v>
      </c>
      <c r="I22" s="1375">
        <f>VLOOKUP(C22,'SOR RATE 2025-26'!A:D,4,0)</f>
        <v>1181.17</v>
      </c>
      <c r="J22" s="1022">
        <f t="shared" si="1"/>
        <v>3543.51</v>
      </c>
      <c r="K22" s="343">
        <v>3</v>
      </c>
      <c r="L22" s="1375">
        <f>VLOOKUP(C22,'SOR RATE 2025-26'!A:D,4,0)</f>
        <v>1181.17</v>
      </c>
      <c r="M22" s="1022">
        <f t="shared" si="2"/>
        <v>3543.51</v>
      </c>
    </row>
    <row r="23" spans="1:13" ht="28.5" customHeight="1">
      <c r="A23" s="343">
        <v>8</v>
      </c>
      <c r="B23" s="1023" t="s">
        <v>1432</v>
      </c>
      <c r="C23" s="1025">
        <v>7130810216</v>
      </c>
      <c r="D23" s="343" t="s">
        <v>15</v>
      </c>
      <c r="E23" s="343"/>
      <c r="F23" s="1375"/>
      <c r="G23" s="1022"/>
      <c r="H23" s="343"/>
      <c r="I23" s="1375"/>
      <c r="J23" s="1022"/>
      <c r="K23" s="343">
        <v>8</v>
      </c>
      <c r="L23" s="1375">
        <f>VLOOKUP(C23,'SOR RATE 2025-26'!A:D,4,0)</f>
        <v>355.96</v>
      </c>
      <c r="M23" s="1022">
        <f t="shared" si="2"/>
        <v>2847.68</v>
      </c>
    </row>
    <row r="24" spans="1:13" ht="18" customHeight="1">
      <c r="A24" s="343">
        <v>9</v>
      </c>
      <c r="B24" s="1023" t="s">
        <v>1433</v>
      </c>
      <c r="C24" s="1025">
        <v>7130810026</v>
      </c>
      <c r="D24" s="343" t="s">
        <v>15</v>
      </c>
      <c r="E24" s="343">
        <v>8</v>
      </c>
      <c r="F24" s="1375">
        <f>VLOOKUP(C24,'SOR RATE 2025-26'!A:D,4,0)</f>
        <v>334.5</v>
      </c>
      <c r="G24" s="1022">
        <f t="shared" si="0"/>
        <v>2676</v>
      </c>
      <c r="H24" s="343">
        <v>8</v>
      </c>
      <c r="I24" s="1375">
        <f>VLOOKUP(C24,'SOR RATE 2025-26'!A:D,4,0)</f>
        <v>334.5</v>
      </c>
      <c r="J24" s="1022">
        <f t="shared" si="1"/>
        <v>2676</v>
      </c>
      <c r="K24" s="343"/>
      <c r="L24" s="1375"/>
      <c r="M24" s="1022"/>
    </row>
    <row r="25" spans="1:13" ht="27.75" customHeight="1">
      <c r="A25" s="244">
        <v>10</v>
      </c>
      <c r="B25" s="1023" t="s">
        <v>1434</v>
      </c>
      <c r="C25" s="1263">
        <v>7130600023</v>
      </c>
      <c r="D25" s="1263" t="s">
        <v>25</v>
      </c>
      <c r="E25" s="343">
        <v>20</v>
      </c>
      <c r="F25" s="1375">
        <f>VLOOKUP(C25,'SOR RATE 2025-26'!A:D,4,0)/1000</f>
        <v>49.126339999999999</v>
      </c>
      <c r="G25" s="1022">
        <f t="shared" si="0"/>
        <v>982.52679999999998</v>
      </c>
      <c r="H25" s="343">
        <v>20</v>
      </c>
      <c r="I25" s="1375">
        <f>VLOOKUP(C25,'SOR RATE 2025-26'!A:D,4,0)/1000</f>
        <v>49.126339999999999</v>
      </c>
      <c r="J25" s="1022">
        <f t="shared" si="1"/>
        <v>982.52679999999998</v>
      </c>
      <c r="K25" s="343">
        <v>20</v>
      </c>
      <c r="L25" s="1375">
        <f>VLOOKUP(C25,'SOR RATE 2025-26'!A:D,4,0)/1000</f>
        <v>49.126339999999999</v>
      </c>
      <c r="M25" s="1022">
        <f t="shared" si="2"/>
        <v>982.52679999999998</v>
      </c>
    </row>
    <row r="26" spans="1:13" ht="18" customHeight="1">
      <c r="A26" s="2046">
        <v>11</v>
      </c>
      <c r="B26" s="1023" t="s">
        <v>1352</v>
      </c>
      <c r="C26" s="1025">
        <v>7130860032</v>
      </c>
      <c r="D26" s="343" t="s">
        <v>12</v>
      </c>
      <c r="E26" s="343">
        <v>4</v>
      </c>
      <c r="F26" s="1375">
        <f>VLOOKUP(C26,'SOR RATE 2025-26'!A:D,4,0)</f>
        <v>585.41999999999996</v>
      </c>
      <c r="G26" s="1022">
        <f t="shared" si="0"/>
        <v>2341.6799999999998</v>
      </c>
      <c r="H26" s="343">
        <v>4</v>
      </c>
      <c r="I26" s="1375">
        <f>VLOOKUP(C26,'SOR RATE 2025-26'!A:D,4,0)</f>
        <v>585.41999999999996</v>
      </c>
      <c r="J26" s="1022">
        <f t="shared" si="1"/>
        <v>2341.6799999999998</v>
      </c>
      <c r="K26" s="343">
        <v>4</v>
      </c>
      <c r="L26" s="1375">
        <f>VLOOKUP(C26,'SOR RATE 2025-26'!A:D,4,0)</f>
        <v>585.41999999999996</v>
      </c>
      <c r="M26" s="1022">
        <f t="shared" si="2"/>
        <v>2341.6799999999998</v>
      </c>
    </row>
    <row r="27" spans="1:13" ht="29.25" customHeight="1">
      <c r="A27" s="2047"/>
      <c r="B27" s="1023" t="s">
        <v>2662</v>
      </c>
      <c r="C27" s="1025">
        <v>7130860077</v>
      </c>
      <c r="D27" s="343" t="s">
        <v>25</v>
      </c>
      <c r="E27" s="343">
        <v>22</v>
      </c>
      <c r="F27" s="1375">
        <f>VLOOKUP(C27,'SOR RATE 2025-26'!A:D,4,0)/1000</f>
        <v>91.533670000000001</v>
      </c>
      <c r="G27" s="1022">
        <f t="shared" si="0"/>
        <v>2013.74074</v>
      </c>
      <c r="H27" s="343">
        <v>22</v>
      </c>
      <c r="I27" s="1375">
        <f>VLOOKUP(C27,'SOR RATE 2025-26'!A:D,4,0)/1000</f>
        <v>91.533670000000001</v>
      </c>
      <c r="J27" s="1022">
        <f t="shared" si="1"/>
        <v>2013.74074</v>
      </c>
      <c r="K27" s="343">
        <v>30.8</v>
      </c>
      <c r="L27" s="1375">
        <f>VLOOKUP(C27,'SOR RATE 2025-26'!A:D,4,0)/1000</f>
        <v>91.533670000000001</v>
      </c>
      <c r="M27" s="1022">
        <f t="shared" si="2"/>
        <v>2819.237036</v>
      </c>
    </row>
    <row r="28" spans="1:13" ht="15" customHeight="1">
      <c r="A28" s="2047"/>
      <c r="B28" s="1023" t="s">
        <v>61</v>
      </c>
      <c r="C28" s="1382">
        <v>7130810026</v>
      </c>
      <c r="D28" s="343" t="s">
        <v>15</v>
      </c>
      <c r="E28" s="343">
        <v>4</v>
      </c>
      <c r="F28" s="1375">
        <f>VLOOKUP(C28,'SOR RATE 2025-26'!A:D,4,0)</f>
        <v>334.5</v>
      </c>
      <c r="G28" s="1022">
        <f t="shared" si="0"/>
        <v>1338</v>
      </c>
      <c r="H28" s="343">
        <v>4</v>
      </c>
      <c r="I28" s="1375">
        <f>VLOOKUP(C28,'SOR RATE 2025-26'!A:D,4,0)</f>
        <v>334.5</v>
      </c>
      <c r="J28" s="1022">
        <f t="shared" si="1"/>
        <v>1338</v>
      </c>
      <c r="K28" s="343">
        <v>4</v>
      </c>
      <c r="L28" s="1375">
        <f>VLOOKUP(C28,'SOR RATE 2025-26'!A:D,4,0)</f>
        <v>334.5</v>
      </c>
      <c r="M28" s="1022">
        <f t="shared" si="2"/>
        <v>1338</v>
      </c>
    </row>
    <row r="29" spans="1:13" ht="65.25" customHeight="1">
      <c r="A29" s="1380">
        <v>12</v>
      </c>
      <c r="B29" s="1383" t="s">
        <v>1435</v>
      </c>
      <c r="C29" s="1025">
        <v>7130200202</v>
      </c>
      <c r="D29" s="343" t="s">
        <v>63</v>
      </c>
      <c r="E29" s="1302">
        <f>(3*0.3)+(4*0.2)+(3*0.05)</f>
        <v>1.85</v>
      </c>
      <c r="F29" s="1375">
        <f>VLOOKUP(C29,'SOR RATE 2025-26'!A:D,4,0)</f>
        <v>2970.0000000000005</v>
      </c>
      <c r="G29" s="1022">
        <f>F29*E29</f>
        <v>5494.5000000000009</v>
      </c>
      <c r="H29" s="1302">
        <f>(3*0.3)+(4*0.2)+(3*0.05)</f>
        <v>1.85</v>
      </c>
      <c r="I29" s="1375">
        <f>VLOOKUP(C29,'SOR RATE 2025-26'!A:D,4,0)</f>
        <v>2970.0000000000005</v>
      </c>
      <c r="J29" s="1022">
        <f>I29*H29</f>
        <v>5494.5000000000009</v>
      </c>
      <c r="K29" s="1302">
        <f>(4*0.3)+(4*0.2)+(4*0.05)</f>
        <v>2.2000000000000002</v>
      </c>
      <c r="L29" s="1375">
        <f>VLOOKUP(C29,'SOR RATE 2025-26'!A:D,4,0)</f>
        <v>2970.0000000000005</v>
      </c>
      <c r="M29" s="1022">
        <f>L29*K29</f>
        <v>6534.0000000000018</v>
      </c>
    </row>
    <row r="30" spans="1:13" ht="29.25" customHeight="1">
      <c r="A30" s="244">
        <v>13</v>
      </c>
      <c r="B30" s="1036" t="s">
        <v>1436</v>
      </c>
      <c r="C30" s="1025">
        <v>7130600023</v>
      </c>
      <c r="D30" s="1384" t="s">
        <v>25</v>
      </c>
      <c r="E30" s="343">
        <v>34</v>
      </c>
      <c r="F30" s="1375">
        <f>VLOOKUP(C30,'SOR RATE 2025-26'!A:D,4,0)/1000</f>
        <v>49.126339999999999</v>
      </c>
      <c r="G30" s="1022">
        <f t="shared" si="0"/>
        <v>1670.29556</v>
      </c>
      <c r="H30" s="343">
        <v>34</v>
      </c>
      <c r="I30" s="1375">
        <f>VLOOKUP(C30,'SOR RATE 2025-26'!A:D,4,0)/1000</f>
        <v>49.126339999999999</v>
      </c>
      <c r="J30" s="1022">
        <f t="shared" si="1"/>
        <v>1670.29556</v>
      </c>
      <c r="K30" s="343">
        <v>34</v>
      </c>
      <c r="L30" s="1375">
        <f>VLOOKUP(C30,'SOR RATE 2025-26'!A:D,4,0)/1000</f>
        <v>49.126339999999999</v>
      </c>
      <c r="M30" s="1022">
        <f t="shared" si="2"/>
        <v>1670.29556</v>
      </c>
    </row>
    <row r="31" spans="1:13" ht="27.75" customHeight="1">
      <c r="A31" s="244">
        <v>14</v>
      </c>
      <c r="B31" s="1023" t="s">
        <v>1437</v>
      </c>
      <c r="C31" s="1025">
        <v>7130850201</v>
      </c>
      <c r="D31" s="343" t="s">
        <v>39</v>
      </c>
      <c r="E31" s="343">
        <v>1</v>
      </c>
      <c r="F31" s="1375">
        <f>VLOOKUP(C31,'SOR RATE 2025-26'!A:D,4,0)</f>
        <v>5396.16</v>
      </c>
      <c r="G31" s="1022">
        <f t="shared" si="0"/>
        <v>5396.16</v>
      </c>
      <c r="H31" s="343">
        <v>1</v>
      </c>
      <c r="I31" s="1375">
        <f>VLOOKUP(C31,'SOR RATE 2025-26'!A:D,4,0)</f>
        <v>5396.16</v>
      </c>
      <c r="J31" s="1022">
        <f>I31*H31</f>
        <v>5396.16</v>
      </c>
      <c r="K31" s="343">
        <v>1</v>
      </c>
      <c r="L31" s="1375">
        <f>VLOOKUP(C31,'SOR RATE 2025-26'!A:D,4,0)</f>
        <v>5396.16</v>
      </c>
      <c r="M31" s="1022">
        <f>L31*K31</f>
        <v>5396.16</v>
      </c>
    </row>
    <row r="32" spans="1:13" ht="18.75" customHeight="1">
      <c r="A32" s="343">
        <v>15</v>
      </c>
      <c r="B32" s="1023" t="s">
        <v>31</v>
      </c>
      <c r="C32" s="1025">
        <v>7130880041</v>
      </c>
      <c r="D32" s="343" t="s">
        <v>32</v>
      </c>
      <c r="E32" s="343">
        <v>1</v>
      </c>
      <c r="F32" s="1375">
        <f>VLOOKUP(C32,'SOR RATE 2025-26'!A:D,4,0)</f>
        <v>104.33</v>
      </c>
      <c r="G32" s="1022">
        <f>F32*E32</f>
        <v>104.33</v>
      </c>
      <c r="H32" s="343">
        <v>1</v>
      </c>
      <c r="I32" s="1375">
        <f>VLOOKUP(C32,'SOR RATE 2025-26'!A:D,4,0)</f>
        <v>104.33</v>
      </c>
      <c r="J32" s="1022">
        <f>I32*H32</f>
        <v>104.33</v>
      </c>
      <c r="K32" s="343">
        <v>1</v>
      </c>
      <c r="L32" s="1375">
        <f>VLOOKUP(C32,'SOR RATE 2025-26'!A:D,4,0)</f>
        <v>104.33</v>
      </c>
      <c r="M32" s="1022">
        <f>L32*K32</f>
        <v>104.33</v>
      </c>
    </row>
    <row r="33" spans="1:13" ht="28.5" customHeight="1">
      <c r="A33" s="2046">
        <v>16</v>
      </c>
      <c r="B33" s="1040" t="s">
        <v>1438</v>
      </c>
      <c r="C33" s="1385"/>
      <c r="D33" s="1386"/>
      <c r="E33" s="1386"/>
      <c r="F33" s="1375"/>
      <c r="G33" s="1386"/>
      <c r="H33" s="1386"/>
      <c r="I33" s="1375"/>
      <c r="J33" s="1386"/>
      <c r="K33" s="1386"/>
      <c r="L33" s="1375"/>
      <c r="M33" s="1386"/>
    </row>
    <row r="34" spans="1:13" ht="18.75" customHeight="1">
      <c r="A34" s="2047"/>
      <c r="B34" s="1023" t="s">
        <v>1353</v>
      </c>
      <c r="C34" s="1025">
        <v>7130641396</v>
      </c>
      <c r="D34" s="343" t="s">
        <v>20</v>
      </c>
      <c r="E34" s="343">
        <v>9</v>
      </c>
      <c r="F34" s="1375">
        <f>VLOOKUP(C34,'SOR RATE 2025-26'!A:D,4,0)</f>
        <v>228.74</v>
      </c>
      <c r="G34" s="1022">
        <f t="shared" ref="G34:G39" si="3">F34*E34</f>
        <v>2058.66</v>
      </c>
      <c r="H34" s="343">
        <v>9</v>
      </c>
      <c r="I34" s="1375">
        <f>VLOOKUP(C34,'SOR RATE 2025-26'!A:D,4,0)</f>
        <v>228.74</v>
      </c>
      <c r="J34" s="1022">
        <f t="shared" ref="J34:J39" si="4">I34*H34</f>
        <v>2058.66</v>
      </c>
      <c r="K34" s="343">
        <v>9</v>
      </c>
      <c r="L34" s="1375">
        <f>VLOOKUP(C34,'SOR RATE 2025-26'!A:D,4,0)</f>
        <v>228.74</v>
      </c>
      <c r="M34" s="1022">
        <f t="shared" ref="M34:M39" si="5">L34*K34</f>
        <v>2058.66</v>
      </c>
    </row>
    <row r="35" spans="1:13" ht="18.75" customHeight="1">
      <c r="A35" s="2048"/>
      <c r="B35" s="1023" t="s">
        <v>1354</v>
      </c>
      <c r="C35" s="1025">
        <v>7130870043</v>
      </c>
      <c r="D35" s="343" t="s">
        <v>25</v>
      </c>
      <c r="E35" s="343">
        <v>15</v>
      </c>
      <c r="F35" s="1375">
        <f>VLOOKUP(C35,'SOR RATE 2025-26'!A:D,4,0)/1000</f>
        <v>71.584320000000005</v>
      </c>
      <c r="G35" s="1022">
        <f t="shared" si="3"/>
        <v>1073.7648000000002</v>
      </c>
      <c r="H35" s="343">
        <v>15</v>
      </c>
      <c r="I35" s="1375">
        <f>VLOOKUP(C35,'SOR RATE 2025-26'!A:D,4,0)/1000</f>
        <v>71.584320000000005</v>
      </c>
      <c r="J35" s="1022">
        <f t="shared" si="4"/>
        <v>1073.7648000000002</v>
      </c>
      <c r="K35" s="343">
        <v>15</v>
      </c>
      <c r="L35" s="1375">
        <f>VLOOKUP(C35,'SOR RATE 2025-26'!A:D,4,0)/1000</f>
        <v>71.584320000000005</v>
      </c>
      <c r="M35" s="1022">
        <f t="shared" si="5"/>
        <v>1073.7648000000002</v>
      </c>
    </row>
    <row r="36" spans="1:13" ht="14.25" customHeight="1">
      <c r="A36" s="343">
        <v>17</v>
      </c>
      <c r="B36" s="1036" t="s">
        <v>30</v>
      </c>
      <c r="C36" s="1021">
        <v>7130610206</v>
      </c>
      <c r="D36" s="343" t="s">
        <v>25</v>
      </c>
      <c r="E36" s="343">
        <v>6</v>
      </c>
      <c r="F36" s="1375">
        <f>VLOOKUP(C36,'SOR RATE 2025-26'!A:D,4,0)/1000</f>
        <v>86.441000000000003</v>
      </c>
      <c r="G36" s="1022">
        <f t="shared" si="3"/>
        <v>518.64599999999996</v>
      </c>
      <c r="H36" s="343">
        <v>6</v>
      </c>
      <c r="I36" s="1375">
        <f>VLOOKUP(C36,'SOR RATE 2025-26'!A:D,4,0)/1000</f>
        <v>86.441000000000003</v>
      </c>
      <c r="J36" s="1022">
        <f t="shared" si="4"/>
        <v>518.64599999999996</v>
      </c>
      <c r="K36" s="343">
        <v>8</v>
      </c>
      <c r="L36" s="1375">
        <f>VLOOKUP(C36,'SOR RATE 2025-26'!A:D,4,0)/1000</f>
        <v>86.441000000000003</v>
      </c>
      <c r="M36" s="1022">
        <f t="shared" si="5"/>
        <v>691.52800000000002</v>
      </c>
    </row>
    <row r="37" spans="1:13" ht="15" customHeight="1">
      <c r="A37" s="343">
        <v>18</v>
      </c>
      <c r="B37" s="1023" t="s">
        <v>27</v>
      </c>
      <c r="C37" s="1025">
        <v>7130211158</v>
      </c>
      <c r="D37" s="343" t="s">
        <v>28</v>
      </c>
      <c r="E37" s="343">
        <v>1</v>
      </c>
      <c r="F37" s="1375">
        <f>VLOOKUP(C37,'SOR RATE 2025-26'!A:D,4,0)</f>
        <v>184.42</v>
      </c>
      <c r="G37" s="1022">
        <f t="shared" si="3"/>
        <v>184.42</v>
      </c>
      <c r="H37" s="343">
        <v>1</v>
      </c>
      <c r="I37" s="1375">
        <f>VLOOKUP(C37,'SOR RATE 2025-26'!A:D,4,0)</f>
        <v>184.42</v>
      </c>
      <c r="J37" s="1022">
        <f t="shared" si="4"/>
        <v>184.42</v>
      </c>
      <c r="K37" s="343">
        <v>3</v>
      </c>
      <c r="L37" s="1375">
        <f>VLOOKUP(C37,'SOR RATE 2025-26'!A:D,4,0)</f>
        <v>184.42</v>
      </c>
      <c r="M37" s="1022">
        <f t="shared" si="5"/>
        <v>553.26</v>
      </c>
    </row>
    <row r="38" spans="1:13" ht="15" customHeight="1">
      <c r="A38" s="343">
        <v>19</v>
      </c>
      <c r="B38" s="1023" t="s">
        <v>29</v>
      </c>
      <c r="C38" s="1025">
        <v>7130210809</v>
      </c>
      <c r="D38" s="343" t="s">
        <v>28</v>
      </c>
      <c r="E38" s="343">
        <v>1</v>
      </c>
      <c r="F38" s="1375">
        <f>VLOOKUP(C38,'SOR RATE 2025-26'!A:D,4,0)</f>
        <v>412.07</v>
      </c>
      <c r="G38" s="1022">
        <f t="shared" si="3"/>
        <v>412.07</v>
      </c>
      <c r="H38" s="343">
        <v>1</v>
      </c>
      <c r="I38" s="1375">
        <f>VLOOKUP(C38,'SOR RATE 2025-26'!A:D,4,0)</f>
        <v>412.07</v>
      </c>
      <c r="J38" s="1022">
        <f t="shared" si="4"/>
        <v>412.07</v>
      </c>
      <c r="K38" s="343">
        <v>3</v>
      </c>
      <c r="L38" s="1375">
        <f>VLOOKUP(C38,'SOR RATE 2025-26'!A:D,4,0)</f>
        <v>412.07</v>
      </c>
      <c r="M38" s="1022">
        <f t="shared" si="5"/>
        <v>1236.21</v>
      </c>
    </row>
    <row r="39" spans="1:13" ht="15" customHeight="1">
      <c r="A39" s="343">
        <v>20</v>
      </c>
      <c r="B39" s="1023" t="s">
        <v>1355</v>
      </c>
      <c r="C39" s="1025">
        <v>7130840029</v>
      </c>
      <c r="D39" s="343" t="s">
        <v>32</v>
      </c>
      <c r="E39" s="343">
        <v>3</v>
      </c>
      <c r="F39" s="1375">
        <f>VLOOKUP(C39,'SOR RATE 2025-26'!A:D,4,0)</f>
        <v>316.74</v>
      </c>
      <c r="G39" s="1022">
        <f t="shared" si="3"/>
        <v>950.22</v>
      </c>
      <c r="H39" s="343">
        <v>3</v>
      </c>
      <c r="I39" s="1375">
        <f>VLOOKUP(C39,'SOR RATE 2025-26'!A:D,4,0)</f>
        <v>316.74</v>
      </c>
      <c r="J39" s="1022">
        <f t="shared" si="4"/>
        <v>950.22</v>
      </c>
      <c r="K39" s="343">
        <v>3</v>
      </c>
      <c r="L39" s="1375">
        <f>VLOOKUP(C39,'SOR RATE 2025-26'!A:D,4,0)</f>
        <v>316.74</v>
      </c>
      <c r="M39" s="1022">
        <f t="shared" si="5"/>
        <v>950.22</v>
      </c>
    </row>
    <row r="40" spans="1:13" ht="18.75" customHeight="1">
      <c r="A40" s="2046">
        <v>21</v>
      </c>
      <c r="B40" s="1023" t="s">
        <v>1356</v>
      </c>
      <c r="C40" s="1025"/>
      <c r="D40" s="343" t="s">
        <v>25</v>
      </c>
      <c r="E40" s="1304">
        <v>14</v>
      </c>
      <c r="F40" s="1375"/>
      <c r="G40" s="1022"/>
      <c r="H40" s="1304">
        <v>14</v>
      </c>
      <c r="I40" s="1375"/>
      <c r="J40" s="1022"/>
      <c r="K40" s="1304">
        <v>14</v>
      </c>
      <c r="L40" s="1375"/>
      <c r="M40" s="1022"/>
    </row>
    <row r="41" spans="1:13" ht="15" customHeight="1">
      <c r="A41" s="2047"/>
      <c r="B41" s="1041" t="s">
        <v>66</v>
      </c>
      <c r="C41" s="1025">
        <v>7130620609</v>
      </c>
      <c r="D41" s="343" t="s">
        <v>25</v>
      </c>
      <c r="E41" s="343">
        <v>1</v>
      </c>
      <c r="F41" s="1375">
        <f>VLOOKUP(C41,'SOR RATE 2025-26'!A:D,4,0)</f>
        <v>87.55</v>
      </c>
      <c r="G41" s="1022">
        <f>F41*E41</f>
        <v>87.55</v>
      </c>
      <c r="H41" s="343">
        <v>1</v>
      </c>
      <c r="I41" s="1375">
        <f>VLOOKUP(C41,'SOR RATE 2025-26'!A:D,4,0)</f>
        <v>87.55</v>
      </c>
      <c r="J41" s="1022">
        <f>I41*H41</f>
        <v>87.55</v>
      </c>
      <c r="K41" s="343">
        <v>1</v>
      </c>
      <c r="L41" s="1375">
        <f>VLOOKUP(C41,'SOR RATE 2025-26'!A:D,4,0)</f>
        <v>87.55</v>
      </c>
      <c r="M41" s="1022">
        <f>L41*K41</f>
        <v>87.55</v>
      </c>
    </row>
    <row r="42" spans="1:13" ht="15" customHeight="1">
      <c r="A42" s="2047"/>
      <c r="B42" s="1041" t="s">
        <v>89</v>
      </c>
      <c r="C42" s="1025">
        <v>7130620614</v>
      </c>
      <c r="D42" s="343" t="s">
        <v>25</v>
      </c>
      <c r="E42" s="343">
        <v>4</v>
      </c>
      <c r="F42" s="1375">
        <f>VLOOKUP(C42,'SOR RATE 2025-26'!A:D,4,0)</f>
        <v>86.09</v>
      </c>
      <c r="G42" s="1022">
        <f>F42*E42</f>
        <v>344.36</v>
      </c>
      <c r="H42" s="343">
        <v>4</v>
      </c>
      <c r="I42" s="1375">
        <f>VLOOKUP(C42,'SOR RATE 2025-26'!A:D,4,0)</f>
        <v>86.09</v>
      </c>
      <c r="J42" s="1022">
        <f>I42*H42</f>
        <v>344.36</v>
      </c>
      <c r="K42" s="343">
        <v>4</v>
      </c>
      <c r="L42" s="1375">
        <f>VLOOKUP(C42,'SOR RATE 2025-26'!A:D,4,0)</f>
        <v>86.09</v>
      </c>
      <c r="M42" s="1022">
        <f>L42*K42</f>
        <v>344.36</v>
      </c>
    </row>
    <row r="43" spans="1:13" ht="15" customHeight="1">
      <c r="A43" s="2047"/>
      <c r="B43" s="1041" t="s">
        <v>90</v>
      </c>
      <c r="C43" s="1025">
        <v>7130620625</v>
      </c>
      <c r="D43" s="343" t="s">
        <v>25</v>
      </c>
      <c r="E43" s="343">
        <v>4</v>
      </c>
      <c r="F43" s="1375">
        <f>VLOOKUP(C43,'SOR RATE 2025-26'!A:D,4,0)</f>
        <v>84.63</v>
      </c>
      <c r="G43" s="1022">
        <f>F43*E43</f>
        <v>338.52</v>
      </c>
      <c r="H43" s="343">
        <v>4</v>
      </c>
      <c r="I43" s="1375">
        <f>VLOOKUP(C43,'SOR RATE 2025-26'!A:D,4,0)</f>
        <v>84.63</v>
      </c>
      <c r="J43" s="1022">
        <f>I43*H43</f>
        <v>338.52</v>
      </c>
      <c r="K43" s="343">
        <v>4</v>
      </c>
      <c r="L43" s="1375">
        <f>VLOOKUP(C43,'SOR RATE 2025-26'!A:D,4,0)</f>
        <v>84.63</v>
      </c>
      <c r="M43" s="1022">
        <f>L43*K43</f>
        <v>338.52</v>
      </c>
    </row>
    <row r="44" spans="1:13" ht="15" customHeight="1">
      <c r="A44" s="2048"/>
      <c r="B44" s="1041" t="s">
        <v>67</v>
      </c>
      <c r="C44" s="1025">
        <v>7130620631</v>
      </c>
      <c r="D44" s="343" t="s">
        <v>25</v>
      </c>
      <c r="E44" s="343">
        <v>5</v>
      </c>
      <c r="F44" s="1375">
        <f>VLOOKUP(C44,'SOR RATE 2025-26'!A:D,4,0)</f>
        <v>84.63</v>
      </c>
      <c r="G44" s="1022">
        <f>F44*E44</f>
        <v>423.15</v>
      </c>
      <c r="H44" s="343">
        <v>5</v>
      </c>
      <c r="I44" s="1375"/>
      <c r="J44" s="1022">
        <f>I44*H44</f>
        <v>0</v>
      </c>
      <c r="K44" s="343">
        <v>5</v>
      </c>
      <c r="L44" s="1375">
        <f>VLOOKUP(C44,'SOR RATE 2025-26'!A:D,4,0)</f>
        <v>84.63</v>
      </c>
      <c r="M44" s="1022">
        <f>L44*K44</f>
        <v>423.15</v>
      </c>
    </row>
    <row r="45" spans="1:13" ht="15.75" customHeight="1">
      <c r="A45" s="343">
        <v>22</v>
      </c>
      <c r="B45" s="1023" t="s">
        <v>1439</v>
      </c>
      <c r="C45" s="1025">
        <v>7131920254</v>
      </c>
      <c r="D45" s="343" t="s">
        <v>12</v>
      </c>
      <c r="E45" s="343">
        <v>1</v>
      </c>
      <c r="F45" s="1375">
        <f>VLOOKUP(C45,'SOR RATE 2025-26'!A:D,4,0)</f>
        <v>2241.7600000000002</v>
      </c>
      <c r="G45" s="1022">
        <f>F45*E45</f>
        <v>2241.7600000000002</v>
      </c>
      <c r="H45" s="1377" t="s">
        <v>1326</v>
      </c>
      <c r="I45" s="1375"/>
      <c r="J45" s="1022"/>
      <c r="K45" s="1377" t="s">
        <v>1326</v>
      </c>
      <c r="L45" s="1375"/>
      <c r="M45" s="1022"/>
    </row>
    <row r="46" spans="1:13" ht="18.75" customHeight="1">
      <c r="A46" s="343">
        <v>23</v>
      </c>
      <c r="B46" s="1246" t="s">
        <v>1357</v>
      </c>
      <c r="C46" s="1385"/>
      <c r="D46" s="1386"/>
      <c r="E46" s="1386"/>
      <c r="F46" s="1375"/>
      <c r="G46" s="1386"/>
      <c r="H46" s="1386"/>
      <c r="I46" s="1375"/>
      <c r="J46" s="1386"/>
      <c r="K46" s="1386"/>
      <c r="L46" s="1375"/>
      <c r="M46" s="1386"/>
    </row>
    <row r="47" spans="1:13" ht="18.75" customHeight="1">
      <c r="A47" s="343" t="s">
        <v>1358</v>
      </c>
      <c r="B47" s="1023" t="s">
        <v>1440</v>
      </c>
      <c r="C47" s="1025">
        <v>7130311008</v>
      </c>
      <c r="D47" s="343" t="s">
        <v>20</v>
      </c>
      <c r="E47" s="343">
        <v>120</v>
      </c>
      <c r="F47" s="1375">
        <f>VLOOKUP(C47,'SOR RATE 2025-26'!A:D,4,0)/1000</f>
        <v>28.36506</v>
      </c>
      <c r="G47" s="1022">
        <f>F47*E47</f>
        <v>3403.8072000000002</v>
      </c>
      <c r="H47" s="1377" t="s">
        <v>1326</v>
      </c>
      <c r="I47" s="1375"/>
      <c r="J47" s="1022"/>
      <c r="K47" s="1377"/>
      <c r="L47" s="1375"/>
      <c r="M47" s="1022"/>
    </row>
    <row r="48" spans="1:13" ht="18.75" customHeight="1">
      <c r="A48" s="343" t="s">
        <v>1359</v>
      </c>
      <c r="B48" s="1023" t="s">
        <v>1441</v>
      </c>
      <c r="C48" s="1025">
        <v>7130311010</v>
      </c>
      <c r="D48" s="343" t="s">
        <v>20</v>
      </c>
      <c r="E48" s="1377" t="s">
        <v>1326</v>
      </c>
      <c r="F48" s="1375"/>
      <c r="G48" s="1377" t="s">
        <v>1326</v>
      </c>
      <c r="H48" s="343">
        <v>120</v>
      </c>
      <c r="I48" s="1375">
        <f>VLOOKUP(C48,'SOR RATE 2025-26'!A:D,4,0)/1000</f>
        <v>89.727879999999999</v>
      </c>
      <c r="J48" s="1022">
        <f>I48*H48</f>
        <v>10767.345600000001</v>
      </c>
      <c r="K48" s="343">
        <v>120</v>
      </c>
      <c r="L48" s="1375">
        <f>VLOOKUP(C48,'SOR RATE 2025-26'!A:D,4,0)/1000</f>
        <v>89.727879999999999</v>
      </c>
      <c r="M48" s="1022">
        <f>L48*K48</f>
        <v>10767.345600000001</v>
      </c>
    </row>
    <row r="49" spans="1:14" ht="18.75" customHeight="1">
      <c r="A49" s="343" t="s">
        <v>1360</v>
      </c>
      <c r="B49" s="1023" t="s">
        <v>1361</v>
      </c>
      <c r="C49" s="1025">
        <v>7130311011</v>
      </c>
      <c r="D49" s="343" t="s">
        <v>20</v>
      </c>
      <c r="E49" s="1377" t="s">
        <v>1326</v>
      </c>
      <c r="F49" s="1375"/>
      <c r="G49" s="1377" t="s">
        <v>1326</v>
      </c>
      <c r="H49" s="1377" t="s">
        <v>1326</v>
      </c>
      <c r="I49" s="1375"/>
      <c r="J49" s="1377" t="s">
        <v>1326</v>
      </c>
      <c r="K49" s="343">
        <v>40</v>
      </c>
      <c r="L49" s="1375">
        <f>VLOOKUP(C49,'SOR RATE 2025-26'!A:D,4,0)/1000</f>
        <v>175.66945999999999</v>
      </c>
      <c r="M49" s="1022">
        <f>L49*K49</f>
        <v>7026.7783999999992</v>
      </c>
    </row>
    <row r="50" spans="1:14" ht="18.75" customHeight="1">
      <c r="A50" s="343" t="s">
        <v>1362</v>
      </c>
      <c r="B50" s="1023" t="s">
        <v>1363</v>
      </c>
      <c r="C50" s="1030">
        <v>7130311012</v>
      </c>
      <c r="D50" s="344" t="s">
        <v>20</v>
      </c>
      <c r="E50" s="1388" t="s">
        <v>1326</v>
      </c>
      <c r="F50" s="1375"/>
      <c r="G50" s="1388" t="s">
        <v>1326</v>
      </c>
      <c r="H50" s="1388" t="s">
        <v>1326</v>
      </c>
      <c r="I50" s="1375"/>
      <c r="J50" s="1388" t="s">
        <v>1326</v>
      </c>
      <c r="K50" s="1388" t="s">
        <v>1326</v>
      </c>
      <c r="L50" s="1375"/>
      <c r="M50" s="1388" t="s">
        <v>1326</v>
      </c>
    </row>
    <row r="51" spans="1:14" s="1000" customFormat="1" ht="42.75" customHeight="1">
      <c r="A51" s="244">
        <v>24</v>
      </c>
      <c r="B51" s="1260" t="s">
        <v>1442</v>
      </c>
      <c r="C51" s="1385"/>
      <c r="D51" s="1386"/>
      <c r="E51" s="1386"/>
      <c r="F51" s="1375"/>
      <c r="G51" s="1386"/>
      <c r="H51" s="1386"/>
      <c r="I51" s="1375"/>
      <c r="J51" s="1386"/>
      <c r="K51" s="1386"/>
      <c r="L51" s="1375"/>
      <c r="M51" s="1386"/>
    </row>
    <row r="52" spans="1:14" ht="18.75" customHeight="1">
      <c r="A52" s="343" t="s">
        <v>1358</v>
      </c>
      <c r="B52" s="1023" t="s">
        <v>1443</v>
      </c>
      <c r="C52" s="1293">
        <v>7131950065</v>
      </c>
      <c r="D52" s="342" t="s">
        <v>32</v>
      </c>
      <c r="E52" s="342"/>
      <c r="F52" s="1375">
        <f>VLOOKUP(C52,'SOR RATE 2025-26'!A:D,4,0)</f>
        <v>18947.98</v>
      </c>
      <c r="G52" s="1295"/>
      <c r="H52" s="342">
        <v>1</v>
      </c>
      <c r="I52" s="1375">
        <f>VLOOKUP(C52,'SOR RATE 2025-26'!A:D,4,0)</f>
        <v>18947.98</v>
      </c>
      <c r="J52" s="1295">
        <f>I52*H52</f>
        <v>18947.98</v>
      </c>
      <c r="K52" s="1389" t="s">
        <v>1326</v>
      </c>
      <c r="L52" s="1375"/>
      <c r="M52" s="1295"/>
    </row>
    <row r="53" spans="1:14" ht="18.75" customHeight="1">
      <c r="A53" s="343" t="s">
        <v>1359</v>
      </c>
      <c r="B53" s="1023" t="s">
        <v>1444</v>
      </c>
      <c r="C53" s="1025">
        <v>7131950105</v>
      </c>
      <c r="D53" s="343" t="s">
        <v>32</v>
      </c>
      <c r="E53" s="343"/>
      <c r="F53" s="1375">
        <f>VLOOKUP(C53,'SOR RATE 2025-26'!A:D,4,0)</f>
        <v>23685.95</v>
      </c>
      <c r="G53" s="1022"/>
      <c r="H53" s="343"/>
      <c r="I53" s="1375"/>
      <c r="J53" s="1295"/>
      <c r="K53" s="343">
        <v>1</v>
      </c>
      <c r="L53" s="1375">
        <f>VLOOKUP(C53,'SOR RATE 2025-26'!A:D,4,0)</f>
        <v>23685.95</v>
      </c>
      <c r="M53" s="1022">
        <f>L53*K53</f>
        <v>23685.95</v>
      </c>
    </row>
    <row r="54" spans="1:14" ht="18.75" customHeight="1">
      <c r="A54" s="343" t="s">
        <v>1360</v>
      </c>
      <c r="B54" s="1023" t="s">
        <v>1445</v>
      </c>
      <c r="C54" s="1025">
        <v>7131950200</v>
      </c>
      <c r="D54" s="343" t="s">
        <v>32</v>
      </c>
      <c r="E54" s="343"/>
      <c r="F54" s="1375">
        <f>VLOOKUP(C54,'SOR RATE 2025-26'!A:D,4,0)</f>
        <v>47369.93</v>
      </c>
      <c r="G54" s="1022"/>
      <c r="H54" s="343"/>
      <c r="I54" s="1375"/>
      <c r="J54" s="1376"/>
      <c r="K54" s="343"/>
      <c r="L54" s="1375"/>
      <c r="M54" s="1022"/>
    </row>
    <row r="55" spans="1:14" ht="18.75" customHeight="1">
      <c r="A55" s="343" t="s">
        <v>1362</v>
      </c>
      <c r="B55" s="1023" t="s">
        <v>1369</v>
      </c>
      <c r="C55" s="1025">
        <v>7131950207</v>
      </c>
      <c r="D55" s="343" t="s">
        <v>32</v>
      </c>
      <c r="E55" s="343"/>
      <c r="F55" s="1375">
        <f>VLOOKUP(C55,'SOR RATE 2025-26'!A:D,4,0)</f>
        <v>40646.269999999997</v>
      </c>
      <c r="G55" s="1022"/>
      <c r="H55" s="343"/>
      <c r="I55" s="1375"/>
      <c r="J55" s="1390"/>
      <c r="K55" s="343"/>
      <c r="L55" s="1375"/>
      <c r="M55" s="1022"/>
    </row>
    <row r="56" spans="1:14" ht="18.75" customHeight="1">
      <c r="A56" s="343">
        <v>25</v>
      </c>
      <c r="B56" s="1023" t="s">
        <v>1364</v>
      </c>
      <c r="C56" s="1025">
        <v>7131930221</v>
      </c>
      <c r="D56" s="343" t="s">
        <v>32</v>
      </c>
      <c r="E56" s="1377" t="s">
        <v>1326</v>
      </c>
      <c r="F56" s="1375"/>
      <c r="G56" s="1022"/>
      <c r="H56" s="1377" t="s">
        <v>1326</v>
      </c>
      <c r="I56" s="1375"/>
      <c r="J56" s="1390"/>
      <c r="K56" s="1377">
        <v>1</v>
      </c>
      <c r="L56" s="1375">
        <f>VLOOKUP(C56,'SOR RATE 2025-26'!A:D,4,0)</f>
        <v>10052.16</v>
      </c>
      <c r="M56" s="1022">
        <f>L56*K56</f>
        <v>10052.16</v>
      </c>
    </row>
    <row r="57" spans="1:14">
      <c r="A57" s="1234">
        <v>26</v>
      </c>
      <c r="B57" s="1037" t="s">
        <v>45</v>
      </c>
      <c r="C57" s="1391"/>
      <c r="D57" s="1304"/>
      <c r="E57" s="1304"/>
      <c r="F57" s="1304"/>
      <c r="G57" s="1303">
        <f>SUM(G10:G56)</f>
        <v>119231.95110000002</v>
      </c>
      <c r="H57" s="1303"/>
      <c r="I57" s="1303"/>
      <c r="J57" s="1303">
        <f>SUM(J10:J56)</f>
        <v>203647.47950000004</v>
      </c>
      <c r="K57" s="1303"/>
      <c r="L57" s="1303"/>
      <c r="M57" s="1303">
        <f>SUM(M10:M56)</f>
        <v>288169.50282799994</v>
      </c>
    </row>
    <row r="58" spans="1:14">
      <c r="A58" s="1392">
        <v>27</v>
      </c>
      <c r="B58" s="1037" t="s">
        <v>46</v>
      </c>
      <c r="C58" s="1391"/>
      <c r="D58" s="1304"/>
      <c r="E58" s="1304"/>
      <c r="F58" s="1304"/>
      <c r="G58" s="1303">
        <f>G57/1.18</f>
        <v>101044.02635593222</v>
      </c>
      <c r="H58" s="1393"/>
      <c r="I58" s="1303"/>
      <c r="J58" s="1303">
        <f>J57/1.18</f>
        <v>172582.60974576275</v>
      </c>
      <c r="K58" s="1393"/>
      <c r="L58" s="1303"/>
      <c r="M58" s="1748">
        <f>M57/1.18</f>
        <v>244211.44307457624</v>
      </c>
    </row>
    <row r="59" spans="1:14" ht="18.75" customHeight="1">
      <c r="A59" s="344">
        <v>28</v>
      </c>
      <c r="B59" s="1036" t="s">
        <v>2015</v>
      </c>
      <c r="C59" s="1387"/>
      <c r="D59" s="1387"/>
      <c r="E59" s="1387"/>
      <c r="F59" s="1028">
        <v>7.4999999999999997E-2</v>
      </c>
      <c r="G59" s="1022">
        <f>F59*G58</f>
        <v>7578.3019766949164</v>
      </c>
      <c r="H59" s="1394"/>
      <c r="I59" s="1028">
        <v>7.4999999999999997E-2</v>
      </c>
      <c r="J59" s="1022">
        <f>I59*J58</f>
        <v>12943.695730932206</v>
      </c>
      <c r="K59" s="1394"/>
      <c r="L59" s="1028">
        <v>7.4999999999999997E-2</v>
      </c>
      <c r="M59" s="1749">
        <f>L59*M58</f>
        <v>18315.858230593218</v>
      </c>
      <c r="N59" s="464"/>
    </row>
    <row r="60" spans="1:14">
      <c r="A60" s="244">
        <v>29</v>
      </c>
      <c r="B60" s="1027" t="s">
        <v>47</v>
      </c>
      <c r="C60" s="1395"/>
      <c r="D60" s="1396" t="s">
        <v>12</v>
      </c>
      <c r="E60" s="1028">
        <v>0</v>
      </c>
      <c r="F60" s="246">
        <f>367.67*1.029</f>
        <v>378.33242999999999</v>
      </c>
      <c r="G60" s="1022">
        <f>E60*F60</f>
        <v>0</v>
      </c>
      <c r="H60" s="1028">
        <v>0</v>
      </c>
      <c r="I60" s="246">
        <f>367.67*1.029</f>
        <v>378.33242999999999</v>
      </c>
      <c r="J60" s="1022">
        <f>H60*I60</f>
        <v>0</v>
      </c>
      <c r="K60" s="1028">
        <v>0</v>
      </c>
      <c r="L60" s="1028">
        <v>0</v>
      </c>
      <c r="M60" s="1025">
        <v>0</v>
      </c>
      <c r="N60" s="1016"/>
    </row>
    <row r="61" spans="1:14" ht="16.5" customHeight="1">
      <c r="A61" s="1302">
        <v>30</v>
      </c>
      <c r="B61" s="1036" t="s">
        <v>69</v>
      </c>
      <c r="D61" s="1396" t="s">
        <v>63</v>
      </c>
      <c r="E61" s="343">
        <v>1.85</v>
      </c>
      <c r="F61" s="208">
        <f>719.45*1.029</f>
        <v>740.31404999999995</v>
      </c>
      <c r="G61" s="1022">
        <f>E61*F61</f>
        <v>1369.5809924999999</v>
      </c>
      <c r="H61" s="343">
        <v>1.85</v>
      </c>
      <c r="I61" s="208">
        <f>719.45*1.029</f>
        <v>740.31404999999995</v>
      </c>
      <c r="J61" s="1022">
        <f>H61*I61</f>
        <v>1369.5809924999999</v>
      </c>
      <c r="K61" s="1302">
        <v>2.2000000000000002</v>
      </c>
      <c r="L61" s="208">
        <f>719.45*1.029</f>
        <v>740.31404999999995</v>
      </c>
      <c r="M61" s="1749">
        <f>K61*L61</f>
        <v>1628.69091</v>
      </c>
      <c r="N61" s="473"/>
    </row>
    <row r="62" spans="1:14" ht="31.5" customHeight="1">
      <c r="A62" s="1263">
        <v>31</v>
      </c>
      <c r="B62" s="1036" t="s">
        <v>2306</v>
      </c>
      <c r="C62" s="1298"/>
      <c r="D62" s="1263" t="s">
        <v>12</v>
      </c>
      <c r="E62" s="1263">
        <v>1</v>
      </c>
      <c r="F62" s="336">
        <f>3266.55*1.029</f>
        <v>3361.2799500000001</v>
      </c>
      <c r="G62" s="246">
        <f>F62*E62</f>
        <v>3361.2799500000001</v>
      </c>
      <c r="H62" s="1263">
        <v>1</v>
      </c>
      <c r="I62" s="246">
        <f>+F62</f>
        <v>3361.2799500000001</v>
      </c>
      <c r="J62" s="246">
        <f>I62*H62</f>
        <v>3361.2799500000001</v>
      </c>
      <c r="K62" s="1397">
        <v>1</v>
      </c>
      <c r="L62" s="246">
        <f>+F62</f>
        <v>3361.2799500000001</v>
      </c>
      <c r="M62" s="1750">
        <f>L62*K62</f>
        <v>3361.2799500000001</v>
      </c>
    </row>
    <row r="63" spans="1:14" ht="15" customHeight="1">
      <c r="A63" s="1263">
        <v>32</v>
      </c>
      <c r="B63" s="1023" t="s">
        <v>1446</v>
      </c>
      <c r="C63" s="1030"/>
      <c r="D63" s="344"/>
      <c r="E63" s="344"/>
      <c r="F63" s="344"/>
      <c r="G63" s="1297">
        <v>13303.3</v>
      </c>
      <c r="H63" s="344"/>
      <c r="I63" s="344"/>
      <c r="J63" s="1297">
        <v>15169.25</v>
      </c>
      <c r="K63" s="344"/>
      <c r="L63" s="344"/>
      <c r="M63" s="1751">
        <v>18844.27</v>
      </c>
      <c r="N63" s="1000"/>
    </row>
    <row r="64" spans="1:14" ht="30" customHeight="1">
      <c r="A64" s="1263" t="s">
        <v>1843</v>
      </c>
      <c r="B64" s="1024" t="s">
        <v>1844</v>
      </c>
      <c r="C64" s="1025"/>
      <c r="D64" s="1290"/>
      <c r="E64" s="1290"/>
      <c r="F64" s="1290"/>
      <c r="G64" s="1291"/>
      <c r="H64" s="1290"/>
      <c r="I64" s="1290"/>
      <c r="J64" s="1291"/>
      <c r="K64" s="1290"/>
      <c r="L64" s="1290"/>
      <c r="M64" s="1291"/>
      <c r="N64" s="1000"/>
    </row>
    <row r="65" spans="1:14" ht="27.75" customHeight="1">
      <c r="A65" s="1263" t="s">
        <v>1323</v>
      </c>
      <c r="B65" s="1229" t="s">
        <v>1845</v>
      </c>
      <c r="C65" s="1293"/>
      <c r="D65" s="342"/>
      <c r="E65" s="342"/>
      <c r="F65" s="1294" t="s">
        <v>1846</v>
      </c>
      <c r="G65" s="1294" t="s">
        <v>1846</v>
      </c>
      <c r="H65" s="342"/>
      <c r="I65" s="1294" t="s">
        <v>1846</v>
      </c>
      <c r="J65" s="1294" t="s">
        <v>1846</v>
      </c>
      <c r="K65" s="342"/>
      <c r="L65" s="1294" t="s">
        <v>1846</v>
      </c>
      <c r="M65" s="1752" t="s">
        <v>1846</v>
      </c>
      <c r="N65" s="1296"/>
    </row>
    <row r="66" spans="1:14" ht="42.75" customHeight="1">
      <c r="A66" s="1263" t="s">
        <v>1847</v>
      </c>
      <c r="B66" s="1230" t="s">
        <v>1848</v>
      </c>
      <c r="C66" s="1298"/>
      <c r="D66" s="1290"/>
      <c r="E66" s="1290"/>
      <c r="F66" s="1290"/>
      <c r="G66" s="1291"/>
      <c r="H66" s="1290"/>
      <c r="I66" s="1290"/>
      <c r="J66" s="1291"/>
      <c r="K66" s="1290"/>
      <c r="L66" s="1290"/>
      <c r="M66" s="1291"/>
      <c r="N66" s="1296"/>
    </row>
    <row r="67" spans="1:14" ht="18" customHeight="1">
      <c r="A67" s="1021" t="s">
        <v>1323</v>
      </c>
      <c r="B67" s="1036" t="s">
        <v>1849</v>
      </c>
      <c r="C67" s="1299"/>
      <c r="D67" s="342"/>
      <c r="E67" s="342"/>
      <c r="F67" s="342">
        <v>0.02</v>
      </c>
      <c r="G67" s="1300">
        <f>G58*F67</f>
        <v>2020.8805271186445</v>
      </c>
      <c r="H67" s="342"/>
      <c r="I67" s="342">
        <v>0.02</v>
      </c>
      <c r="J67" s="1300">
        <f>J58*I67</f>
        <v>3451.6521949152552</v>
      </c>
      <c r="K67" s="342"/>
      <c r="L67" s="342">
        <v>0.02</v>
      </c>
      <c r="M67" s="1022">
        <f>M58*L67</f>
        <v>4884.2288614915251</v>
      </c>
      <c r="N67" s="1296"/>
    </row>
    <row r="68" spans="1:14" ht="41.25" customHeight="1">
      <c r="A68" s="1033">
        <v>34</v>
      </c>
      <c r="B68" s="1231" t="s">
        <v>2677</v>
      </c>
      <c r="C68" s="1301"/>
      <c r="D68" s="1290"/>
      <c r="E68" s="1290"/>
      <c r="F68" s="1290"/>
      <c r="G68" s="1291"/>
      <c r="H68" s="1290"/>
      <c r="I68" s="1290"/>
      <c r="J68" s="1291"/>
      <c r="K68" s="1290"/>
      <c r="L68" s="1290"/>
      <c r="M68" s="1291"/>
      <c r="N68" s="1296"/>
    </row>
    <row r="69" spans="1:14" ht="30" customHeight="1">
      <c r="A69" s="188" t="s">
        <v>1323</v>
      </c>
      <c r="B69" s="1232" t="s">
        <v>1850</v>
      </c>
      <c r="C69" s="1299"/>
      <c r="D69" s="342"/>
      <c r="E69" s="342"/>
      <c r="F69" s="342"/>
      <c r="G69" s="1300">
        <f>(G58+G59+G61+G62+G63+G67)*0.125</f>
        <v>16084.671225280723</v>
      </c>
      <c r="H69" s="342"/>
      <c r="I69" s="342"/>
      <c r="J69" s="1300">
        <f>(J58+J59+J61+J62+J63+J67)*0.125</f>
        <v>26109.758576763776</v>
      </c>
      <c r="K69" s="342"/>
      <c r="L69" s="342"/>
      <c r="M69" s="1022">
        <f>(M58+M59+M61+M62+M63+M67)*0.125</f>
        <v>36405.72137833263</v>
      </c>
      <c r="N69" s="1296"/>
    </row>
    <row r="70" spans="1:14" ht="30" customHeight="1">
      <c r="A70" s="188" t="s">
        <v>1324</v>
      </c>
      <c r="B70" s="1233" t="s">
        <v>1851</v>
      </c>
      <c r="C70" s="1298"/>
      <c r="D70" s="343"/>
      <c r="E70" s="343"/>
      <c r="F70" s="343"/>
      <c r="G70" s="1292"/>
      <c r="H70" s="343"/>
      <c r="I70" s="343"/>
      <c r="J70" s="1292"/>
      <c r="K70" s="343"/>
      <c r="L70" s="343"/>
      <c r="M70" s="1022"/>
      <c r="N70" s="1296"/>
    </row>
    <row r="71" spans="1:14" ht="80.25" customHeight="1">
      <c r="A71" s="1234">
        <v>35</v>
      </c>
      <c r="B71" s="1235" t="s">
        <v>1852</v>
      </c>
      <c r="C71" s="1298"/>
      <c r="D71" s="343"/>
      <c r="E71" s="343"/>
      <c r="F71" s="343"/>
      <c r="G71" s="1303">
        <f>SUM(G58+G59+G61+G62+G63+G67+G69)</f>
        <v>144762.04102752652</v>
      </c>
      <c r="H71" s="1303"/>
      <c r="I71" s="1303"/>
      <c r="J71" s="1303">
        <f>SUM(J58+J59+J61+J62+J63+J67+J69)</f>
        <v>234987.82719087397</v>
      </c>
      <c r="K71" s="1304"/>
      <c r="L71" s="1304"/>
      <c r="M71" s="1303">
        <f>SUM(M58+M59+M61+M62+M63+M67+M69)</f>
        <v>327651.49240499368</v>
      </c>
      <c r="N71" s="170"/>
    </row>
    <row r="72" spans="1:14" ht="15" customHeight="1">
      <c r="A72" s="244">
        <v>36</v>
      </c>
      <c r="B72" s="1036" t="s">
        <v>1853</v>
      </c>
      <c r="C72" s="1298"/>
      <c r="D72" s="343"/>
      <c r="E72" s="343"/>
      <c r="F72" s="343">
        <v>0.09</v>
      </c>
      <c r="G72" s="1022">
        <f>G71*F72</f>
        <v>13028.583692477387</v>
      </c>
      <c r="H72" s="1304"/>
      <c r="I72" s="343">
        <v>0.09</v>
      </c>
      <c r="J72" s="246">
        <f>I72*J71</f>
        <v>21148.904447178658</v>
      </c>
      <c r="K72" s="343"/>
      <c r="L72" s="343">
        <v>0.09</v>
      </c>
      <c r="M72" s="1022">
        <f>M71*L72</f>
        <v>29488.634316449432</v>
      </c>
      <c r="N72" s="1016"/>
    </row>
    <row r="73" spans="1:14" ht="15" customHeight="1">
      <c r="A73" s="244">
        <v>37</v>
      </c>
      <c r="B73" s="1036" t="s">
        <v>1854</v>
      </c>
      <c r="C73" s="1298"/>
      <c r="D73" s="343"/>
      <c r="E73" s="343"/>
      <c r="F73" s="343">
        <v>0.09</v>
      </c>
      <c r="G73" s="1022">
        <f>G71*F73</f>
        <v>13028.583692477387</v>
      </c>
      <c r="H73" s="343"/>
      <c r="I73" s="343">
        <v>0.09</v>
      </c>
      <c r="J73" s="246">
        <f>I73*J71</f>
        <v>21148.904447178658</v>
      </c>
      <c r="K73" s="343"/>
      <c r="L73" s="343">
        <v>0.09</v>
      </c>
      <c r="M73" s="1022">
        <f>M71*L73</f>
        <v>29488.634316449432</v>
      </c>
      <c r="N73" s="1029"/>
    </row>
    <row r="74" spans="1:14" ht="27" customHeight="1">
      <c r="A74" s="244">
        <v>38</v>
      </c>
      <c r="B74" s="1043" t="s">
        <v>1855</v>
      </c>
      <c r="C74" s="1025"/>
      <c r="D74" s="343"/>
      <c r="E74" s="343"/>
      <c r="F74" s="343"/>
      <c r="G74" s="1022">
        <f>G71+G72+G73</f>
        <v>170819.20841248127</v>
      </c>
      <c r="H74" s="1022"/>
      <c r="I74" s="1022"/>
      <c r="J74" s="246">
        <f>J71+J72+J73</f>
        <v>277285.63608523126</v>
      </c>
      <c r="K74" s="1022"/>
      <c r="L74" s="1022"/>
      <c r="M74" s="1022">
        <f>M71+M72+M73</f>
        <v>386628.76103789255</v>
      </c>
    </row>
    <row r="75" spans="1:14" ht="27.75" customHeight="1">
      <c r="A75" s="1234">
        <v>39</v>
      </c>
      <c r="B75" s="1044" t="s">
        <v>49</v>
      </c>
      <c r="C75" s="1398"/>
      <c r="D75" s="1304"/>
      <c r="E75" s="1304"/>
      <c r="F75" s="1304"/>
      <c r="G75" s="1038">
        <f>ROUND(G74,0)</f>
        <v>170819</v>
      </c>
      <c r="H75" s="1038"/>
      <c r="I75" s="1038"/>
      <c r="J75" s="1038">
        <f t="shared" ref="J75" si="6">ROUND(J74,0)</f>
        <v>277286</v>
      </c>
      <c r="K75" s="1038"/>
      <c r="L75" s="1038"/>
      <c r="M75" s="1038">
        <f>ROUND(M74,0)</f>
        <v>386629</v>
      </c>
    </row>
    <row r="76" spans="1:14">
      <c r="A76" s="1399"/>
      <c r="B76" s="1399"/>
      <c r="C76" s="1399"/>
      <c r="D76" s="1399"/>
      <c r="E76" s="1399"/>
      <c r="F76" s="1399"/>
      <c r="G76" s="1399"/>
      <c r="H76" s="1399"/>
      <c r="I76" s="1399"/>
      <c r="J76" s="1399"/>
      <c r="K76" s="1399"/>
      <c r="L76" s="1399"/>
      <c r="M76" s="1399"/>
    </row>
    <row r="77" spans="1:14" ht="18.75" customHeight="1">
      <c r="A77" s="361"/>
      <c r="B77" s="1941" t="s">
        <v>1447</v>
      </c>
      <c r="C77" s="1941"/>
      <c r="D77" s="1941"/>
      <c r="E77" s="1941"/>
      <c r="F77" s="1941"/>
      <c r="G77" s="1941"/>
      <c r="H77" s="1941"/>
      <c r="I77" s="364"/>
      <c r="J77" s="364"/>
      <c r="K77" s="364"/>
      <c r="L77" s="364"/>
      <c r="M77" s="364"/>
    </row>
    <row r="78" spans="1:14" ht="17.25" customHeight="1">
      <c r="B78" s="1942" t="s">
        <v>1448</v>
      </c>
      <c r="C78" s="1942"/>
      <c r="D78" s="1942"/>
      <c r="E78" s="1942"/>
      <c r="F78" s="1942"/>
      <c r="G78" s="1942"/>
      <c r="H78" s="1942"/>
      <c r="J78" s="630"/>
      <c r="K78" s="366"/>
      <c r="M78" s="630"/>
    </row>
    <row r="79" spans="1:14" ht="72" customHeight="1">
      <c r="B79" s="1943" t="s">
        <v>2718</v>
      </c>
      <c r="C79" s="1943"/>
      <c r="D79" s="1943"/>
      <c r="E79" s="1943"/>
      <c r="F79" s="1943"/>
      <c r="G79" s="1943"/>
      <c r="H79" s="1943"/>
      <c r="J79" s="363"/>
      <c r="K79" s="366"/>
      <c r="M79" s="363"/>
    </row>
    <row r="80" spans="1:14" ht="54.75" customHeight="1">
      <c r="B80" s="1961" t="s">
        <v>2728</v>
      </c>
      <c r="C80" s="1961"/>
      <c r="D80" s="1961"/>
      <c r="E80" s="1961"/>
      <c r="F80" s="1961"/>
      <c r="G80" s="1961"/>
      <c r="H80" s="1961"/>
      <c r="J80" s="363"/>
      <c r="K80" s="366"/>
      <c r="M80" s="363"/>
    </row>
    <row r="81" spans="1:13" ht="30" customHeight="1">
      <c r="B81" s="1961" t="s">
        <v>1856</v>
      </c>
      <c r="C81" s="1961"/>
      <c r="D81" s="1961"/>
      <c r="E81" s="1961"/>
      <c r="F81" s="1961"/>
      <c r="G81" s="1961"/>
      <c r="H81" s="1961"/>
      <c r="J81" s="363"/>
      <c r="K81" s="366"/>
      <c r="M81" s="363"/>
    </row>
    <row r="82" spans="1:13" ht="26.25" customHeight="1">
      <c r="B82" s="1961" t="s">
        <v>2646</v>
      </c>
      <c r="C82" s="1961"/>
      <c r="D82" s="1961"/>
      <c r="E82" s="1961"/>
      <c r="F82" s="1961"/>
      <c r="G82" s="1961"/>
      <c r="H82" s="1783"/>
      <c r="J82" s="363"/>
      <c r="K82" s="366"/>
      <c r="M82" s="363"/>
    </row>
    <row r="83" spans="1:13" ht="26.25" customHeight="1">
      <c r="B83" s="1961" t="s">
        <v>2694</v>
      </c>
      <c r="C83" s="1961"/>
      <c r="D83" s="1961"/>
      <c r="E83" s="1961"/>
      <c r="F83" s="1961"/>
      <c r="G83" s="1961"/>
      <c r="H83" s="1786"/>
      <c r="J83" s="363"/>
      <c r="K83" s="366"/>
      <c r="M83" s="363"/>
    </row>
    <row r="84" spans="1:13" ht="20.25">
      <c r="A84" s="368" t="s">
        <v>50</v>
      </c>
      <c r="B84" s="369" t="s">
        <v>1450</v>
      </c>
    </row>
    <row r="88" spans="1:13">
      <c r="A88" s="370"/>
      <c r="B88" s="371"/>
      <c r="C88" s="372"/>
      <c r="D88" s="373"/>
      <c r="E88" s="370"/>
      <c r="F88" s="373"/>
      <c r="G88" s="373"/>
      <c r="H88" s="370"/>
      <c r="I88" s="373"/>
      <c r="J88" s="373"/>
      <c r="K88" s="370"/>
      <c r="L88" s="373"/>
      <c r="M88" s="373"/>
    </row>
    <row r="89" spans="1:13">
      <c r="A89" s="370"/>
      <c r="B89" s="371"/>
      <c r="C89" s="372"/>
      <c r="D89" s="373"/>
      <c r="E89" s="370"/>
      <c r="F89" s="373"/>
      <c r="G89" s="373"/>
      <c r="H89" s="370"/>
      <c r="I89" s="373"/>
      <c r="J89" s="373"/>
      <c r="K89" s="370"/>
      <c r="L89" s="373"/>
      <c r="M89" s="373"/>
    </row>
    <row r="90" spans="1:13">
      <c r="A90" s="370"/>
      <c r="B90" s="371"/>
      <c r="C90" s="372"/>
      <c r="D90" s="373"/>
      <c r="E90" s="370"/>
      <c r="F90" s="373"/>
      <c r="G90" s="373"/>
      <c r="H90" s="370"/>
      <c r="I90" s="373"/>
      <c r="J90" s="373"/>
      <c r="K90" s="370"/>
      <c r="L90" s="373"/>
      <c r="M90" s="373"/>
    </row>
    <row r="91" spans="1:13">
      <c r="A91" s="370"/>
      <c r="B91" s="371"/>
      <c r="C91" s="372"/>
      <c r="D91" s="373"/>
      <c r="E91" s="370"/>
      <c r="F91" s="373"/>
      <c r="G91" s="373"/>
      <c r="H91" s="370"/>
      <c r="I91" s="373"/>
      <c r="J91" s="373"/>
      <c r="K91" s="370"/>
      <c r="L91" s="373"/>
      <c r="M91" s="373"/>
    </row>
    <row r="92" spans="1:13">
      <c r="A92" s="370"/>
      <c r="B92" s="371"/>
      <c r="C92" s="372"/>
      <c r="D92" s="373"/>
      <c r="E92" s="370"/>
      <c r="F92" s="373"/>
      <c r="G92" s="373"/>
      <c r="H92" s="370"/>
      <c r="I92" s="373"/>
      <c r="J92" s="373"/>
      <c r="K92" s="370"/>
      <c r="L92" s="373"/>
      <c r="M92" s="373"/>
    </row>
    <row r="93" spans="1:13">
      <c r="A93" s="370"/>
      <c r="B93" s="371"/>
      <c r="C93" s="372"/>
      <c r="D93" s="373"/>
      <c r="E93" s="370"/>
      <c r="F93" s="373"/>
      <c r="G93" s="373"/>
      <c r="H93" s="370"/>
      <c r="I93" s="373"/>
      <c r="J93" s="373"/>
      <c r="K93" s="370"/>
      <c r="L93" s="373"/>
      <c r="M93" s="373"/>
    </row>
    <row r="94" spans="1:13">
      <c r="A94" s="370"/>
      <c r="B94" s="371"/>
      <c r="C94" s="372"/>
      <c r="D94" s="373"/>
      <c r="E94" s="370"/>
      <c r="F94" s="373"/>
      <c r="G94" s="373"/>
      <c r="H94" s="370"/>
      <c r="I94" s="373"/>
      <c r="J94" s="373"/>
      <c r="K94" s="370"/>
      <c r="L94" s="373"/>
      <c r="M94" s="373"/>
    </row>
    <row r="95" spans="1:13">
      <c r="A95" s="370"/>
      <c r="B95" s="371"/>
      <c r="C95" s="372"/>
      <c r="D95" s="373"/>
      <c r="E95" s="370"/>
      <c r="F95" s="373"/>
      <c r="G95" s="373"/>
      <c r="H95" s="370"/>
      <c r="I95" s="373"/>
      <c r="J95" s="373"/>
      <c r="K95" s="370"/>
      <c r="L95" s="373"/>
      <c r="M95" s="373"/>
    </row>
    <row r="96" spans="1:13">
      <c r="A96" s="370"/>
      <c r="B96" s="371"/>
      <c r="C96" s="372"/>
      <c r="D96" s="373"/>
      <c r="E96" s="370"/>
      <c r="F96" s="373"/>
      <c r="G96" s="373"/>
      <c r="H96" s="370"/>
      <c r="I96" s="373"/>
      <c r="J96" s="373"/>
      <c r="K96" s="370"/>
      <c r="L96" s="373"/>
      <c r="M96" s="373"/>
    </row>
    <row r="97" spans="1:13">
      <c r="A97" s="370"/>
      <c r="B97" s="371"/>
      <c r="C97" s="372"/>
      <c r="D97" s="373"/>
      <c r="E97" s="370"/>
      <c r="F97" s="373"/>
      <c r="G97" s="373"/>
      <c r="H97" s="370"/>
      <c r="I97" s="373"/>
      <c r="J97" s="373"/>
      <c r="K97" s="370"/>
      <c r="L97" s="373"/>
      <c r="M97" s="373"/>
    </row>
    <row r="98" spans="1:13">
      <c r="A98" s="370"/>
      <c r="B98" s="371"/>
      <c r="C98" s="372"/>
      <c r="D98" s="373"/>
      <c r="E98" s="370"/>
      <c r="F98" s="373"/>
      <c r="G98" s="373"/>
      <c r="H98" s="370"/>
      <c r="I98" s="373"/>
      <c r="J98" s="373"/>
      <c r="K98" s="370"/>
      <c r="L98" s="373"/>
      <c r="M98" s="373"/>
    </row>
    <row r="99" spans="1:13">
      <c r="A99" s="370"/>
      <c r="B99" s="1029"/>
      <c r="C99" s="1400"/>
      <c r="D99" s="548"/>
      <c r="E99" s="548"/>
      <c r="F99" s="1401"/>
      <c r="G99" s="1401"/>
      <c r="H99" s="1402"/>
      <c r="I99" s="1401"/>
      <c r="J99" s="1401"/>
      <c r="K99" s="1402"/>
      <c r="L99" s="1401"/>
      <c r="M99" s="1401"/>
    </row>
    <row r="100" spans="1:13">
      <c r="A100" s="370"/>
      <c r="B100" s="371"/>
      <c r="C100" s="372"/>
      <c r="D100" s="373"/>
      <c r="E100" s="370"/>
      <c r="F100" s="373"/>
      <c r="G100" s="373"/>
      <c r="H100" s="370"/>
      <c r="I100" s="373"/>
      <c r="J100" s="373"/>
      <c r="K100" s="370"/>
      <c r="L100" s="373"/>
      <c r="M100" s="373"/>
    </row>
    <row r="101" spans="1:13">
      <c r="A101" s="370"/>
      <c r="B101" s="371"/>
      <c r="C101" s="372"/>
      <c r="D101" s="373"/>
      <c r="E101" s="370"/>
      <c r="F101" s="373"/>
      <c r="G101" s="373"/>
      <c r="H101" s="370"/>
      <c r="I101" s="373"/>
      <c r="J101" s="373"/>
      <c r="K101" s="370"/>
      <c r="L101" s="373"/>
      <c r="M101" s="373"/>
    </row>
  </sheetData>
  <mergeCells count="23">
    <mergeCell ref="B83:G83"/>
    <mergeCell ref="A26:A28"/>
    <mergeCell ref="A33:A35"/>
    <mergeCell ref="A40:A44"/>
    <mergeCell ref="B77:H77"/>
    <mergeCell ref="B78:H78"/>
    <mergeCell ref="B82:G82"/>
    <mergeCell ref="E1:J1"/>
    <mergeCell ref="C2:L2"/>
    <mergeCell ref="A6:A7"/>
    <mergeCell ref="B6:B7"/>
    <mergeCell ref="C6:C7"/>
    <mergeCell ref="D6:D7"/>
    <mergeCell ref="E6:G6"/>
    <mergeCell ref="H6:J6"/>
    <mergeCell ref="K6:M6"/>
    <mergeCell ref="A4:M4"/>
    <mergeCell ref="A9:A14"/>
    <mergeCell ref="A15:A16"/>
    <mergeCell ref="A18:A19"/>
    <mergeCell ref="B80:H80"/>
    <mergeCell ref="B81:H81"/>
    <mergeCell ref="B79:H79"/>
  </mergeCells>
  <conditionalFormatting sqref="B57">
    <cfRule type="cellIs" dxfId="46" priority="2" stopIfTrue="1" operator="equal">
      <formula>"?"</formula>
    </cfRule>
  </conditionalFormatting>
  <conditionalFormatting sqref="B58">
    <cfRule type="cellIs" dxfId="45" priority="1" stopIfTrue="1" operator="equal">
      <formula>"?"</formula>
    </cfRule>
  </conditionalFormatting>
  <printOptions horizontalCentered="1" gridLines="1"/>
  <pageMargins left="0.17" right="0.15748031496062992" top="0.2" bottom="0.31496062992125984" header="0.18" footer="0.23622047244094491"/>
  <pageSetup paperSize="9" scale="65" fitToHeight="3" orientation="landscape" horizontalDpi="120" verticalDpi="18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zoomScale="87" zoomScaleNormal="87" workbookViewId="0">
      <pane xSplit="2" ySplit="7" topLeftCell="C71" activePane="bottomRight" state="frozen"/>
      <selection pane="topRight" activeCell="C1" sqref="C1"/>
      <selection pane="bottomLeft" activeCell="A8" sqref="A8"/>
      <selection pane="bottomRight" activeCell="L42" sqref="L42"/>
    </sheetView>
  </sheetViews>
  <sheetFormatPr defaultRowHeight="12.75"/>
  <cols>
    <col min="1" max="1" width="4.7109375" style="503" customWidth="1"/>
    <col min="2" max="2" width="69.5703125" style="183" customWidth="1"/>
    <col min="3" max="3" width="15" style="503" customWidth="1"/>
    <col min="4" max="4" width="6.5703125" style="503" bestFit="1" customWidth="1"/>
    <col min="5" max="5" width="6.5703125" style="183" bestFit="1" customWidth="1"/>
    <col min="6" max="6" width="10.85546875" style="183" bestFit="1" customWidth="1"/>
    <col min="7" max="7" width="12.140625" style="183" bestFit="1" customWidth="1"/>
    <col min="8" max="8" width="6.42578125" style="183" bestFit="1" customWidth="1"/>
    <col min="9" max="10" width="12.140625" style="183" bestFit="1" customWidth="1"/>
    <col min="11" max="11" width="9" style="183" bestFit="1" customWidth="1"/>
    <col min="12" max="12" width="12.140625" style="183" bestFit="1" customWidth="1"/>
    <col min="13" max="13" width="14.85546875" style="183" bestFit="1" customWidth="1"/>
    <col min="14" max="14" width="23.5703125" style="183" customWidth="1"/>
    <col min="15" max="15" width="21" style="183" customWidth="1"/>
    <col min="16" max="253" width="9.140625" style="183"/>
    <col min="254" max="254" width="4.7109375" style="183" customWidth="1"/>
    <col min="255" max="255" width="46.42578125" style="183" customWidth="1"/>
    <col min="256" max="256" width="15" style="183" customWidth="1"/>
    <col min="257" max="258" width="6.5703125" style="183" bestFit="1" customWidth="1"/>
    <col min="259" max="259" width="11.28515625" style="183" bestFit="1" customWidth="1"/>
    <col min="260" max="260" width="12.28515625" style="183" customWidth="1"/>
    <col min="261" max="261" width="6.42578125" style="183" customWidth="1"/>
    <col min="262" max="262" width="11.28515625" style="183" customWidth="1"/>
    <col min="263" max="263" width="12.42578125" style="183" customWidth="1"/>
    <col min="264" max="264" width="9.140625" style="183" customWidth="1"/>
    <col min="265" max="266" width="12.42578125" style="183" customWidth="1"/>
    <col min="267" max="267" width="8.85546875" style="183" customWidth="1"/>
    <col min="268" max="269" width="12.5703125" style="183" bestFit="1" customWidth="1"/>
    <col min="270" max="270" width="20.140625" style="183" customWidth="1"/>
    <col min="271" max="271" width="21" style="183" customWidth="1"/>
    <col min="272" max="509" width="9.140625" style="183"/>
    <col min="510" max="510" width="4.7109375" style="183" customWidth="1"/>
    <col min="511" max="511" width="46.42578125" style="183" customWidth="1"/>
    <col min="512" max="512" width="15" style="183" customWidth="1"/>
    <col min="513" max="514" width="6.5703125" style="183" bestFit="1" customWidth="1"/>
    <col min="515" max="515" width="11.28515625" style="183" bestFit="1" customWidth="1"/>
    <col min="516" max="516" width="12.28515625" style="183" customWidth="1"/>
    <col min="517" max="517" width="6.42578125" style="183" customWidth="1"/>
    <col min="518" max="518" width="11.28515625" style="183" customWidth="1"/>
    <col min="519" max="519" width="12.42578125" style="183" customWidth="1"/>
    <col min="520" max="520" width="9.140625" style="183" customWidth="1"/>
    <col min="521" max="522" width="12.42578125" style="183" customWidth="1"/>
    <col min="523" max="523" width="8.85546875" style="183" customWidth="1"/>
    <col min="524" max="525" width="12.5703125" style="183" bestFit="1" customWidth="1"/>
    <col min="526" max="526" width="20.140625" style="183" customWidth="1"/>
    <col min="527" max="527" width="21" style="183" customWidth="1"/>
    <col min="528" max="765" width="9.140625" style="183"/>
    <col min="766" max="766" width="4.7109375" style="183" customWidth="1"/>
    <col min="767" max="767" width="46.42578125" style="183" customWidth="1"/>
    <col min="768" max="768" width="15" style="183" customWidth="1"/>
    <col min="769" max="770" width="6.5703125" style="183" bestFit="1" customWidth="1"/>
    <col min="771" max="771" width="11.28515625" style="183" bestFit="1" customWidth="1"/>
    <col min="772" max="772" width="12.28515625" style="183" customWidth="1"/>
    <col min="773" max="773" width="6.42578125" style="183" customWidth="1"/>
    <col min="774" max="774" width="11.28515625" style="183" customWidth="1"/>
    <col min="775" max="775" width="12.42578125" style="183" customWidth="1"/>
    <col min="776" max="776" width="9.140625" style="183" customWidth="1"/>
    <col min="777" max="778" width="12.42578125" style="183" customWidth="1"/>
    <col min="779" max="779" width="8.85546875" style="183" customWidth="1"/>
    <col min="780" max="781" width="12.5703125" style="183" bestFit="1" customWidth="1"/>
    <col min="782" max="782" width="20.140625" style="183" customWidth="1"/>
    <col min="783" max="783" width="21" style="183" customWidth="1"/>
    <col min="784" max="1021" width="9.140625" style="183"/>
    <col min="1022" max="1022" width="4.7109375" style="183" customWidth="1"/>
    <col min="1023" max="1023" width="46.42578125" style="183" customWidth="1"/>
    <col min="1024" max="1024" width="15" style="183" customWidth="1"/>
    <col min="1025" max="1026" width="6.5703125" style="183" bestFit="1" customWidth="1"/>
    <col min="1027" max="1027" width="11.28515625" style="183" bestFit="1" customWidth="1"/>
    <col min="1028" max="1028" width="12.28515625" style="183" customWidth="1"/>
    <col min="1029" max="1029" width="6.42578125" style="183" customWidth="1"/>
    <col min="1030" max="1030" width="11.28515625" style="183" customWidth="1"/>
    <col min="1031" max="1031" width="12.42578125" style="183" customWidth="1"/>
    <col min="1032" max="1032" width="9.140625" style="183" customWidth="1"/>
    <col min="1033" max="1034" width="12.42578125" style="183" customWidth="1"/>
    <col min="1035" max="1035" width="8.85546875" style="183" customWidth="1"/>
    <col min="1036" max="1037" width="12.5703125" style="183" bestFit="1" customWidth="1"/>
    <col min="1038" max="1038" width="20.140625" style="183" customWidth="1"/>
    <col min="1039" max="1039" width="21" style="183" customWidth="1"/>
    <col min="1040" max="1277" width="9.140625" style="183"/>
    <col min="1278" max="1278" width="4.7109375" style="183" customWidth="1"/>
    <col min="1279" max="1279" width="46.42578125" style="183" customWidth="1"/>
    <col min="1280" max="1280" width="15" style="183" customWidth="1"/>
    <col min="1281" max="1282" width="6.5703125" style="183" bestFit="1" customWidth="1"/>
    <col min="1283" max="1283" width="11.28515625" style="183" bestFit="1" customWidth="1"/>
    <col min="1284" max="1284" width="12.28515625" style="183" customWidth="1"/>
    <col min="1285" max="1285" width="6.42578125" style="183" customWidth="1"/>
    <col min="1286" max="1286" width="11.28515625" style="183" customWidth="1"/>
    <col min="1287" max="1287" width="12.42578125" style="183" customWidth="1"/>
    <col min="1288" max="1288" width="9.140625" style="183" customWidth="1"/>
    <col min="1289" max="1290" width="12.42578125" style="183" customWidth="1"/>
    <col min="1291" max="1291" width="8.85546875" style="183" customWidth="1"/>
    <col min="1292" max="1293" width="12.5703125" style="183" bestFit="1" customWidth="1"/>
    <col min="1294" max="1294" width="20.140625" style="183" customWidth="1"/>
    <col min="1295" max="1295" width="21" style="183" customWidth="1"/>
    <col min="1296" max="1533" width="9.140625" style="183"/>
    <col min="1534" max="1534" width="4.7109375" style="183" customWidth="1"/>
    <col min="1535" max="1535" width="46.42578125" style="183" customWidth="1"/>
    <col min="1536" max="1536" width="15" style="183" customWidth="1"/>
    <col min="1537" max="1538" width="6.5703125" style="183" bestFit="1" customWidth="1"/>
    <col min="1539" max="1539" width="11.28515625" style="183" bestFit="1" customWidth="1"/>
    <col min="1540" max="1540" width="12.28515625" style="183" customWidth="1"/>
    <col min="1541" max="1541" width="6.42578125" style="183" customWidth="1"/>
    <col min="1542" max="1542" width="11.28515625" style="183" customWidth="1"/>
    <col min="1543" max="1543" width="12.42578125" style="183" customWidth="1"/>
    <col min="1544" max="1544" width="9.140625" style="183" customWidth="1"/>
    <col min="1545" max="1546" width="12.42578125" style="183" customWidth="1"/>
    <col min="1547" max="1547" width="8.85546875" style="183" customWidth="1"/>
    <col min="1548" max="1549" width="12.5703125" style="183" bestFit="1" customWidth="1"/>
    <col min="1550" max="1550" width="20.140625" style="183" customWidth="1"/>
    <col min="1551" max="1551" width="21" style="183" customWidth="1"/>
    <col min="1552" max="1789" width="9.140625" style="183"/>
    <col min="1790" max="1790" width="4.7109375" style="183" customWidth="1"/>
    <col min="1791" max="1791" width="46.42578125" style="183" customWidth="1"/>
    <col min="1792" max="1792" width="15" style="183" customWidth="1"/>
    <col min="1793" max="1794" width="6.5703125" style="183" bestFit="1" customWidth="1"/>
    <col min="1795" max="1795" width="11.28515625" style="183" bestFit="1" customWidth="1"/>
    <col min="1796" max="1796" width="12.28515625" style="183" customWidth="1"/>
    <col min="1797" max="1797" width="6.42578125" style="183" customWidth="1"/>
    <col min="1798" max="1798" width="11.28515625" style="183" customWidth="1"/>
    <col min="1799" max="1799" width="12.42578125" style="183" customWidth="1"/>
    <col min="1800" max="1800" width="9.140625" style="183" customWidth="1"/>
    <col min="1801" max="1802" width="12.42578125" style="183" customWidth="1"/>
    <col min="1803" max="1803" width="8.85546875" style="183" customWidth="1"/>
    <col min="1804" max="1805" width="12.5703125" style="183" bestFit="1" customWidth="1"/>
    <col min="1806" max="1806" width="20.140625" style="183" customWidth="1"/>
    <col min="1807" max="1807" width="21" style="183" customWidth="1"/>
    <col min="1808" max="2045" width="9.140625" style="183"/>
    <col min="2046" max="2046" width="4.7109375" style="183" customWidth="1"/>
    <col min="2047" max="2047" width="46.42578125" style="183" customWidth="1"/>
    <col min="2048" max="2048" width="15" style="183" customWidth="1"/>
    <col min="2049" max="2050" width="6.5703125" style="183" bestFit="1" customWidth="1"/>
    <col min="2051" max="2051" width="11.28515625" style="183" bestFit="1" customWidth="1"/>
    <col min="2052" max="2052" width="12.28515625" style="183" customWidth="1"/>
    <col min="2053" max="2053" width="6.42578125" style="183" customWidth="1"/>
    <col min="2054" max="2054" width="11.28515625" style="183" customWidth="1"/>
    <col min="2055" max="2055" width="12.42578125" style="183" customWidth="1"/>
    <col min="2056" max="2056" width="9.140625" style="183" customWidth="1"/>
    <col min="2057" max="2058" width="12.42578125" style="183" customWidth="1"/>
    <col min="2059" max="2059" width="8.85546875" style="183" customWidth="1"/>
    <col min="2060" max="2061" width="12.5703125" style="183" bestFit="1" customWidth="1"/>
    <col min="2062" max="2062" width="20.140625" style="183" customWidth="1"/>
    <col min="2063" max="2063" width="21" style="183" customWidth="1"/>
    <col min="2064" max="2301" width="9.140625" style="183"/>
    <col min="2302" max="2302" width="4.7109375" style="183" customWidth="1"/>
    <col min="2303" max="2303" width="46.42578125" style="183" customWidth="1"/>
    <col min="2304" max="2304" width="15" style="183" customWidth="1"/>
    <col min="2305" max="2306" width="6.5703125" style="183" bestFit="1" customWidth="1"/>
    <col min="2307" max="2307" width="11.28515625" style="183" bestFit="1" customWidth="1"/>
    <col min="2308" max="2308" width="12.28515625" style="183" customWidth="1"/>
    <col min="2309" max="2309" width="6.42578125" style="183" customWidth="1"/>
    <col min="2310" max="2310" width="11.28515625" style="183" customWidth="1"/>
    <col min="2311" max="2311" width="12.42578125" style="183" customWidth="1"/>
    <col min="2312" max="2312" width="9.140625" style="183" customWidth="1"/>
    <col min="2313" max="2314" width="12.42578125" style="183" customWidth="1"/>
    <col min="2315" max="2315" width="8.85546875" style="183" customWidth="1"/>
    <col min="2316" max="2317" width="12.5703125" style="183" bestFit="1" customWidth="1"/>
    <col min="2318" max="2318" width="20.140625" style="183" customWidth="1"/>
    <col min="2319" max="2319" width="21" style="183" customWidth="1"/>
    <col min="2320" max="2557" width="9.140625" style="183"/>
    <col min="2558" max="2558" width="4.7109375" style="183" customWidth="1"/>
    <col min="2559" max="2559" width="46.42578125" style="183" customWidth="1"/>
    <col min="2560" max="2560" width="15" style="183" customWidth="1"/>
    <col min="2561" max="2562" width="6.5703125" style="183" bestFit="1" customWidth="1"/>
    <col min="2563" max="2563" width="11.28515625" style="183" bestFit="1" customWidth="1"/>
    <col min="2564" max="2564" width="12.28515625" style="183" customWidth="1"/>
    <col min="2565" max="2565" width="6.42578125" style="183" customWidth="1"/>
    <col min="2566" max="2566" width="11.28515625" style="183" customWidth="1"/>
    <col min="2567" max="2567" width="12.42578125" style="183" customWidth="1"/>
    <col min="2568" max="2568" width="9.140625" style="183" customWidth="1"/>
    <col min="2569" max="2570" width="12.42578125" style="183" customWidth="1"/>
    <col min="2571" max="2571" width="8.85546875" style="183" customWidth="1"/>
    <col min="2572" max="2573" width="12.5703125" style="183" bestFit="1" customWidth="1"/>
    <col min="2574" max="2574" width="20.140625" style="183" customWidth="1"/>
    <col min="2575" max="2575" width="21" style="183" customWidth="1"/>
    <col min="2576" max="2813" width="9.140625" style="183"/>
    <col min="2814" max="2814" width="4.7109375" style="183" customWidth="1"/>
    <col min="2815" max="2815" width="46.42578125" style="183" customWidth="1"/>
    <col min="2816" max="2816" width="15" style="183" customWidth="1"/>
    <col min="2817" max="2818" width="6.5703125" style="183" bestFit="1" customWidth="1"/>
    <col min="2819" max="2819" width="11.28515625" style="183" bestFit="1" customWidth="1"/>
    <col min="2820" max="2820" width="12.28515625" style="183" customWidth="1"/>
    <col min="2821" max="2821" width="6.42578125" style="183" customWidth="1"/>
    <col min="2822" max="2822" width="11.28515625" style="183" customWidth="1"/>
    <col min="2823" max="2823" width="12.42578125" style="183" customWidth="1"/>
    <col min="2824" max="2824" width="9.140625" style="183" customWidth="1"/>
    <col min="2825" max="2826" width="12.42578125" style="183" customWidth="1"/>
    <col min="2827" max="2827" width="8.85546875" style="183" customWidth="1"/>
    <col min="2828" max="2829" width="12.5703125" style="183" bestFit="1" customWidth="1"/>
    <col min="2830" max="2830" width="20.140625" style="183" customWidth="1"/>
    <col min="2831" max="2831" width="21" style="183" customWidth="1"/>
    <col min="2832" max="3069" width="9.140625" style="183"/>
    <col min="3070" max="3070" width="4.7109375" style="183" customWidth="1"/>
    <col min="3071" max="3071" width="46.42578125" style="183" customWidth="1"/>
    <col min="3072" max="3072" width="15" style="183" customWidth="1"/>
    <col min="3073" max="3074" width="6.5703125" style="183" bestFit="1" customWidth="1"/>
    <col min="3075" max="3075" width="11.28515625" style="183" bestFit="1" customWidth="1"/>
    <col min="3076" max="3076" width="12.28515625" style="183" customWidth="1"/>
    <col min="3077" max="3077" width="6.42578125" style="183" customWidth="1"/>
    <col min="3078" max="3078" width="11.28515625" style="183" customWidth="1"/>
    <col min="3079" max="3079" width="12.42578125" style="183" customWidth="1"/>
    <col min="3080" max="3080" width="9.140625" style="183" customWidth="1"/>
    <col min="3081" max="3082" width="12.42578125" style="183" customWidth="1"/>
    <col min="3083" max="3083" width="8.85546875" style="183" customWidth="1"/>
    <col min="3084" max="3085" width="12.5703125" style="183" bestFit="1" customWidth="1"/>
    <col min="3086" max="3086" width="20.140625" style="183" customWidth="1"/>
    <col min="3087" max="3087" width="21" style="183" customWidth="1"/>
    <col min="3088" max="3325" width="9.140625" style="183"/>
    <col min="3326" max="3326" width="4.7109375" style="183" customWidth="1"/>
    <col min="3327" max="3327" width="46.42578125" style="183" customWidth="1"/>
    <col min="3328" max="3328" width="15" style="183" customWidth="1"/>
    <col min="3329" max="3330" width="6.5703125" style="183" bestFit="1" customWidth="1"/>
    <col min="3331" max="3331" width="11.28515625" style="183" bestFit="1" customWidth="1"/>
    <col min="3332" max="3332" width="12.28515625" style="183" customWidth="1"/>
    <col min="3333" max="3333" width="6.42578125" style="183" customWidth="1"/>
    <col min="3334" max="3334" width="11.28515625" style="183" customWidth="1"/>
    <col min="3335" max="3335" width="12.42578125" style="183" customWidth="1"/>
    <col min="3336" max="3336" width="9.140625" style="183" customWidth="1"/>
    <col min="3337" max="3338" width="12.42578125" style="183" customWidth="1"/>
    <col min="3339" max="3339" width="8.85546875" style="183" customWidth="1"/>
    <col min="3340" max="3341" width="12.5703125" style="183" bestFit="1" customWidth="1"/>
    <col min="3342" max="3342" width="20.140625" style="183" customWidth="1"/>
    <col min="3343" max="3343" width="21" style="183" customWidth="1"/>
    <col min="3344" max="3581" width="9.140625" style="183"/>
    <col min="3582" max="3582" width="4.7109375" style="183" customWidth="1"/>
    <col min="3583" max="3583" width="46.42578125" style="183" customWidth="1"/>
    <col min="3584" max="3584" width="15" style="183" customWidth="1"/>
    <col min="3585" max="3586" width="6.5703125" style="183" bestFit="1" customWidth="1"/>
    <col min="3587" max="3587" width="11.28515625" style="183" bestFit="1" customWidth="1"/>
    <col min="3588" max="3588" width="12.28515625" style="183" customWidth="1"/>
    <col min="3589" max="3589" width="6.42578125" style="183" customWidth="1"/>
    <col min="3590" max="3590" width="11.28515625" style="183" customWidth="1"/>
    <col min="3591" max="3591" width="12.42578125" style="183" customWidth="1"/>
    <col min="3592" max="3592" width="9.140625" style="183" customWidth="1"/>
    <col min="3593" max="3594" width="12.42578125" style="183" customWidth="1"/>
    <col min="3595" max="3595" width="8.85546875" style="183" customWidth="1"/>
    <col min="3596" max="3597" width="12.5703125" style="183" bestFit="1" customWidth="1"/>
    <col min="3598" max="3598" width="20.140625" style="183" customWidth="1"/>
    <col min="3599" max="3599" width="21" style="183" customWidth="1"/>
    <col min="3600" max="3837" width="9.140625" style="183"/>
    <col min="3838" max="3838" width="4.7109375" style="183" customWidth="1"/>
    <col min="3839" max="3839" width="46.42578125" style="183" customWidth="1"/>
    <col min="3840" max="3840" width="15" style="183" customWidth="1"/>
    <col min="3841" max="3842" width="6.5703125" style="183" bestFit="1" customWidth="1"/>
    <col min="3843" max="3843" width="11.28515625" style="183" bestFit="1" customWidth="1"/>
    <col min="3844" max="3844" width="12.28515625" style="183" customWidth="1"/>
    <col min="3845" max="3845" width="6.42578125" style="183" customWidth="1"/>
    <col min="3846" max="3846" width="11.28515625" style="183" customWidth="1"/>
    <col min="3847" max="3847" width="12.42578125" style="183" customWidth="1"/>
    <col min="3848" max="3848" width="9.140625" style="183" customWidth="1"/>
    <col min="3849" max="3850" width="12.42578125" style="183" customWidth="1"/>
    <col min="3851" max="3851" width="8.85546875" style="183" customWidth="1"/>
    <col min="3852" max="3853" width="12.5703125" style="183" bestFit="1" customWidth="1"/>
    <col min="3854" max="3854" width="20.140625" style="183" customWidth="1"/>
    <col min="3855" max="3855" width="21" style="183" customWidth="1"/>
    <col min="3856" max="4093" width="9.140625" style="183"/>
    <col min="4094" max="4094" width="4.7109375" style="183" customWidth="1"/>
    <col min="4095" max="4095" width="46.42578125" style="183" customWidth="1"/>
    <col min="4096" max="4096" width="15" style="183" customWidth="1"/>
    <col min="4097" max="4098" width="6.5703125" style="183" bestFit="1" customWidth="1"/>
    <col min="4099" max="4099" width="11.28515625" style="183" bestFit="1" customWidth="1"/>
    <col min="4100" max="4100" width="12.28515625" style="183" customWidth="1"/>
    <col min="4101" max="4101" width="6.42578125" style="183" customWidth="1"/>
    <col min="4102" max="4102" width="11.28515625" style="183" customWidth="1"/>
    <col min="4103" max="4103" width="12.42578125" style="183" customWidth="1"/>
    <col min="4104" max="4104" width="9.140625" style="183" customWidth="1"/>
    <col min="4105" max="4106" width="12.42578125" style="183" customWidth="1"/>
    <col min="4107" max="4107" width="8.85546875" style="183" customWidth="1"/>
    <col min="4108" max="4109" width="12.5703125" style="183" bestFit="1" customWidth="1"/>
    <col min="4110" max="4110" width="20.140625" style="183" customWidth="1"/>
    <col min="4111" max="4111" width="21" style="183" customWidth="1"/>
    <col min="4112" max="4349" width="9.140625" style="183"/>
    <col min="4350" max="4350" width="4.7109375" style="183" customWidth="1"/>
    <col min="4351" max="4351" width="46.42578125" style="183" customWidth="1"/>
    <col min="4352" max="4352" width="15" style="183" customWidth="1"/>
    <col min="4353" max="4354" width="6.5703125" style="183" bestFit="1" customWidth="1"/>
    <col min="4355" max="4355" width="11.28515625" style="183" bestFit="1" customWidth="1"/>
    <col min="4356" max="4356" width="12.28515625" style="183" customWidth="1"/>
    <col min="4357" max="4357" width="6.42578125" style="183" customWidth="1"/>
    <col min="4358" max="4358" width="11.28515625" style="183" customWidth="1"/>
    <col min="4359" max="4359" width="12.42578125" style="183" customWidth="1"/>
    <col min="4360" max="4360" width="9.140625" style="183" customWidth="1"/>
    <col min="4361" max="4362" width="12.42578125" style="183" customWidth="1"/>
    <col min="4363" max="4363" width="8.85546875" style="183" customWidth="1"/>
    <col min="4364" max="4365" width="12.5703125" style="183" bestFit="1" customWidth="1"/>
    <col min="4366" max="4366" width="20.140625" style="183" customWidth="1"/>
    <col min="4367" max="4367" width="21" style="183" customWidth="1"/>
    <col min="4368" max="4605" width="9.140625" style="183"/>
    <col min="4606" max="4606" width="4.7109375" style="183" customWidth="1"/>
    <col min="4607" max="4607" width="46.42578125" style="183" customWidth="1"/>
    <col min="4608" max="4608" width="15" style="183" customWidth="1"/>
    <col min="4609" max="4610" width="6.5703125" style="183" bestFit="1" customWidth="1"/>
    <col min="4611" max="4611" width="11.28515625" style="183" bestFit="1" customWidth="1"/>
    <col min="4612" max="4612" width="12.28515625" style="183" customWidth="1"/>
    <col min="4613" max="4613" width="6.42578125" style="183" customWidth="1"/>
    <col min="4614" max="4614" width="11.28515625" style="183" customWidth="1"/>
    <col min="4615" max="4615" width="12.42578125" style="183" customWidth="1"/>
    <col min="4616" max="4616" width="9.140625" style="183" customWidth="1"/>
    <col min="4617" max="4618" width="12.42578125" style="183" customWidth="1"/>
    <col min="4619" max="4619" width="8.85546875" style="183" customWidth="1"/>
    <col min="4620" max="4621" width="12.5703125" style="183" bestFit="1" customWidth="1"/>
    <col min="4622" max="4622" width="20.140625" style="183" customWidth="1"/>
    <col min="4623" max="4623" width="21" style="183" customWidth="1"/>
    <col min="4624" max="4861" width="9.140625" style="183"/>
    <col min="4862" max="4862" width="4.7109375" style="183" customWidth="1"/>
    <col min="4863" max="4863" width="46.42578125" style="183" customWidth="1"/>
    <col min="4864" max="4864" width="15" style="183" customWidth="1"/>
    <col min="4865" max="4866" width="6.5703125" style="183" bestFit="1" customWidth="1"/>
    <col min="4867" max="4867" width="11.28515625" style="183" bestFit="1" customWidth="1"/>
    <col min="4868" max="4868" width="12.28515625" style="183" customWidth="1"/>
    <col min="4869" max="4869" width="6.42578125" style="183" customWidth="1"/>
    <col min="4870" max="4870" width="11.28515625" style="183" customWidth="1"/>
    <col min="4871" max="4871" width="12.42578125" style="183" customWidth="1"/>
    <col min="4872" max="4872" width="9.140625" style="183" customWidth="1"/>
    <col min="4873" max="4874" width="12.42578125" style="183" customWidth="1"/>
    <col min="4875" max="4875" width="8.85546875" style="183" customWidth="1"/>
    <col min="4876" max="4877" width="12.5703125" style="183" bestFit="1" customWidth="1"/>
    <col min="4878" max="4878" width="20.140625" style="183" customWidth="1"/>
    <col min="4879" max="4879" width="21" style="183" customWidth="1"/>
    <col min="4880" max="5117" width="9.140625" style="183"/>
    <col min="5118" max="5118" width="4.7109375" style="183" customWidth="1"/>
    <col min="5119" max="5119" width="46.42578125" style="183" customWidth="1"/>
    <col min="5120" max="5120" width="15" style="183" customWidth="1"/>
    <col min="5121" max="5122" width="6.5703125" style="183" bestFit="1" customWidth="1"/>
    <col min="5123" max="5123" width="11.28515625" style="183" bestFit="1" customWidth="1"/>
    <col min="5124" max="5124" width="12.28515625" style="183" customWidth="1"/>
    <col min="5125" max="5125" width="6.42578125" style="183" customWidth="1"/>
    <col min="5126" max="5126" width="11.28515625" style="183" customWidth="1"/>
    <col min="5127" max="5127" width="12.42578125" style="183" customWidth="1"/>
    <col min="5128" max="5128" width="9.140625" style="183" customWidth="1"/>
    <col min="5129" max="5130" width="12.42578125" style="183" customWidth="1"/>
    <col min="5131" max="5131" width="8.85546875" style="183" customWidth="1"/>
    <col min="5132" max="5133" width="12.5703125" style="183" bestFit="1" customWidth="1"/>
    <col min="5134" max="5134" width="20.140625" style="183" customWidth="1"/>
    <col min="5135" max="5135" width="21" style="183" customWidth="1"/>
    <col min="5136" max="5373" width="9.140625" style="183"/>
    <col min="5374" max="5374" width="4.7109375" style="183" customWidth="1"/>
    <col min="5375" max="5375" width="46.42578125" style="183" customWidth="1"/>
    <col min="5376" max="5376" width="15" style="183" customWidth="1"/>
    <col min="5377" max="5378" width="6.5703125" style="183" bestFit="1" customWidth="1"/>
    <col min="5379" max="5379" width="11.28515625" style="183" bestFit="1" customWidth="1"/>
    <col min="5380" max="5380" width="12.28515625" style="183" customWidth="1"/>
    <col min="5381" max="5381" width="6.42578125" style="183" customWidth="1"/>
    <col min="5382" max="5382" width="11.28515625" style="183" customWidth="1"/>
    <col min="5383" max="5383" width="12.42578125" style="183" customWidth="1"/>
    <col min="5384" max="5384" width="9.140625" style="183" customWidth="1"/>
    <col min="5385" max="5386" width="12.42578125" style="183" customWidth="1"/>
    <col min="5387" max="5387" width="8.85546875" style="183" customWidth="1"/>
    <col min="5388" max="5389" width="12.5703125" style="183" bestFit="1" customWidth="1"/>
    <col min="5390" max="5390" width="20.140625" style="183" customWidth="1"/>
    <col min="5391" max="5391" width="21" style="183" customWidth="1"/>
    <col min="5392" max="5629" width="9.140625" style="183"/>
    <col min="5630" max="5630" width="4.7109375" style="183" customWidth="1"/>
    <col min="5631" max="5631" width="46.42578125" style="183" customWidth="1"/>
    <col min="5632" max="5632" width="15" style="183" customWidth="1"/>
    <col min="5633" max="5634" width="6.5703125" style="183" bestFit="1" customWidth="1"/>
    <col min="5635" max="5635" width="11.28515625" style="183" bestFit="1" customWidth="1"/>
    <col min="5636" max="5636" width="12.28515625" style="183" customWidth="1"/>
    <col min="5637" max="5637" width="6.42578125" style="183" customWidth="1"/>
    <col min="5638" max="5638" width="11.28515625" style="183" customWidth="1"/>
    <col min="5639" max="5639" width="12.42578125" style="183" customWidth="1"/>
    <col min="5640" max="5640" width="9.140625" style="183" customWidth="1"/>
    <col min="5641" max="5642" width="12.42578125" style="183" customWidth="1"/>
    <col min="5643" max="5643" width="8.85546875" style="183" customWidth="1"/>
    <col min="5644" max="5645" width="12.5703125" style="183" bestFit="1" customWidth="1"/>
    <col min="5646" max="5646" width="20.140625" style="183" customWidth="1"/>
    <col min="5647" max="5647" width="21" style="183" customWidth="1"/>
    <col min="5648" max="5885" width="9.140625" style="183"/>
    <col min="5886" max="5886" width="4.7109375" style="183" customWidth="1"/>
    <col min="5887" max="5887" width="46.42578125" style="183" customWidth="1"/>
    <col min="5888" max="5888" width="15" style="183" customWidth="1"/>
    <col min="5889" max="5890" width="6.5703125" style="183" bestFit="1" customWidth="1"/>
    <col min="5891" max="5891" width="11.28515625" style="183" bestFit="1" customWidth="1"/>
    <col min="5892" max="5892" width="12.28515625" style="183" customWidth="1"/>
    <col min="5893" max="5893" width="6.42578125" style="183" customWidth="1"/>
    <col min="5894" max="5894" width="11.28515625" style="183" customWidth="1"/>
    <col min="5895" max="5895" width="12.42578125" style="183" customWidth="1"/>
    <col min="5896" max="5896" width="9.140625" style="183" customWidth="1"/>
    <col min="5897" max="5898" width="12.42578125" style="183" customWidth="1"/>
    <col min="5899" max="5899" width="8.85546875" style="183" customWidth="1"/>
    <col min="5900" max="5901" width="12.5703125" style="183" bestFit="1" customWidth="1"/>
    <col min="5902" max="5902" width="20.140625" style="183" customWidth="1"/>
    <col min="5903" max="5903" width="21" style="183" customWidth="1"/>
    <col min="5904" max="6141" width="9.140625" style="183"/>
    <col min="6142" max="6142" width="4.7109375" style="183" customWidth="1"/>
    <col min="6143" max="6143" width="46.42578125" style="183" customWidth="1"/>
    <col min="6144" max="6144" width="15" style="183" customWidth="1"/>
    <col min="6145" max="6146" width="6.5703125" style="183" bestFit="1" customWidth="1"/>
    <col min="6147" max="6147" width="11.28515625" style="183" bestFit="1" customWidth="1"/>
    <col min="6148" max="6148" width="12.28515625" style="183" customWidth="1"/>
    <col min="6149" max="6149" width="6.42578125" style="183" customWidth="1"/>
    <col min="6150" max="6150" width="11.28515625" style="183" customWidth="1"/>
    <col min="6151" max="6151" width="12.42578125" style="183" customWidth="1"/>
    <col min="6152" max="6152" width="9.140625" style="183" customWidth="1"/>
    <col min="6153" max="6154" width="12.42578125" style="183" customWidth="1"/>
    <col min="6155" max="6155" width="8.85546875" style="183" customWidth="1"/>
    <col min="6156" max="6157" width="12.5703125" style="183" bestFit="1" customWidth="1"/>
    <col min="6158" max="6158" width="20.140625" style="183" customWidth="1"/>
    <col min="6159" max="6159" width="21" style="183" customWidth="1"/>
    <col min="6160" max="6397" width="9.140625" style="183"/>
    <col min="6398" max="6398" width="4.7109375" style="183" customWidth="1"/>
    <col min="6399" max="6399" width="46.42578125" style="183" customWidth="1"/>
    <col min="6400" max="6400" width="15" style="183" customWidth="1"/>
    <col min="6401" max="6402" width="6.5703125" style="183" bestFit="1" customWidth="1"/>
    <col min="6403" max="6403" width="11.28515625" style="183" bestFit="1" customWidth="1"/>
    <col min="6404" max="6404" width="12.28515625" style="183" customWidth="1"/>
    <col min="6405" max="6405" width="6.42578125" style="183" customWidth="1"/>
    <col min="6406" max="6406" width="11.28515625" style="183" customWidth="1"/>
    <col min="6407" max="6407" width="12.42578125" style="183" customWidth="1"/>
    <col min="6408" max="6408" width="9.140625" style="183" customWidth="1"/>
    <col min="6409" max="6410" width="12.42578125" style="183" customWidth="1"/>
    <col min="6411" max="6411" width="8.85546875" style="183" customWidth="1"/>
    <col min="6412" max="6413" width="12.5703125" style="183" bestFit="1" customWidth="1"/>
    <col min="6414" max="6414" width="20.140625" style="183" customWidth="1"/>
    <col min="6415" max="6415" width="21" style="183" customWidth="1"/>
    <col min="6416" max="6653" width="9.140625" style="183"/>
    <col min="6654" max="6654" width="4.7109375" style="183" customWidth="1"/>
    <col min="6655" max="6655" width="46.42578125" style="183" customWidth="1"/>
    <col min="6656" max="6656" width="15" style="183" customWidth="1"/>
    <col min="6657" max="6658" width="6.5703125" style="183" bestFit="1" customWidth="1"/>
    <col min="6659" max="6659" width="11.28515625" style="183" bestFit="1" customWidth="1"/>
    <col min="6660" max="6660" width="12.28515625" style="183" customWidth="1"/>
    <col min="6661" max="6661" width="6.42578125" style="183" customWidth="1"/>
    <col min="6662" max="6662" width="11.28515625" style="183" customWidth="1"/>
    <col min="6663" max="6663" width="12.42578125" style="183" customWidth="1"/>
    <col min="6664" max="6664" width="9.140625" style="183" customWidth="1"/>
    <col min="6665" max="6666" width="12.42578125" style="183" customWidth="1"/>
    <col min="6667" max="6667" width="8.85546875" style="183" customWidth="1"/>
    <col min="6668" max="6669" width="12.5703125" style="183" bestFit="1" customWidth="1"/>
    <col min="6670" max="6670" width="20.140625" style="183" customWidth="1"/>
    <col min="6671" max="6671" width="21" style="183" customWidth="1"/>
    <col min="6672" max="6909" width="9.140625" style="183"/>
    <col min="6910" max="6910" width="4.7109375" style="183" customWidth="1"/>
    <col min="6911" max="6911" width="46.42578125" style="183" customWidth="1"/>
    <col min="6912" max="6912" width="15" style="183" customWidth="1"/>
    <col min="6913" max="6914" width="6.5703125" style="183" bestFit="1" customWidth="1"/>
    <col min="6915" max="6915" width="11.28515625" style="183" bestFit="1" customWidth="1"/>
    <col min="6916" max="6916" width="12.28515625" style="183" customWidth="1"/>
    <col min="6917" max="6917" width="6.42578125" style="183" customWidth="1"/>
    <col min="6918" max="6918" width="11.28515625" style="183" customWidth="1"/>
    <col min="6919" max="6919" width="12.42578125" style="183" customWidth="1"/>
    <col min="6920" max="6920" width="9.140625" style="183" customWidth="1"/>
    <col min="6921" max="6922" width="12.42578125" style="183" customWidth="1"/>
    <col min="6923" max="6923" width="8.85546875" style="183" customWidth="1"/>
    <col min="6924" max="6925" width="12.5703125" style="183" bestFit="1" customWidth="1"/>
    <col min="6926" max="6926" width="20.140625" style="183" customWidth="1"/>
    <col min="6927" max="6927" width="21" style="183" customWidth="1"/>
    <col min="6928" max="7165" width="9.140625" style="183"/>
    <col min="7166" max="7166" width="4.7109375" style="183" customWidth="1"/>
    <col min="7167" max="7167" width="46.42578125" style="183" customWidth="1"/>
    <col min="7168" max="7168" width="15" style="183" customWidth="1"/>
    <col min="7169" max="7170" width="6.5703125" style="183" bestFit="1" customWidth="1"/>
    <col min="7171" max="7171" width="11.28515625" style="183" bestFit="1" customWidth="1"/>
    <col min="7172" max="7172" width="12.28515625" style="183" customWidth="1"/>
    <col min="7173" max="7173" width="6.42578125" style="183" customWidth="1"/>
    <col min="7174" max="7174" width="11.28515625" style="183" customWidth="1"/>
    <col min="7175" max="7175" width="12.42578125" style="183" customWidth="1"/>
    <col min="7176" max="7176" width="9.140625" style="183" customWidth="1"/>
    <col min="7177" max="7178" width="12.42578125" style="183" customWidth="1"/>
    <col min="7179" max="7179" width="8.85546875" style="183" customWidth="1"/>
    <col min="7180" max="7181" width="12.5703125" style="183" bestFit="1" customWidth="1"/>
    <col min="7182" max="7182" width="20.140625" style="183" customWidth="1"/>
    <col min="7183" max="7183" width="21" style="183" customWidth="1"/>
    <col min="7184" max="7421" width="9.140625" style="183"/>
    <col min="7422" max="7422" width="4.7109375" style="183" customWidth="1"/>
    <col min="7423" max="7423" width="46.42578125" style="183" customWidth="1"/>
    <col min="7424" max="7424" width="15" style="183" customWidth="1"/>
    <col min="7425" max="7426" width="6.5703125" style="183" bestFit="1" customWidth="1"/>
    <col min="7427" max="7427" width="11.28515625" style="183" bestFit="1" customWidth="1"/>
    <col min="7428" max="7428" width="12.28515625" style="183" customWidth="1"/>
    <col min="7429" max="7429" width="6.42578125" style="183" customWidth="1"/>
    <col min="7430" max="7430" width="11.28515625" style="183" customWidth="1"/>
    <col min="7431" max="7431" width="12.42578125" style="183" customWidth="1"/>
    <col min="7432" max="7432" width="9.140625" style="183" customWidth="1"/>
    <col min="7433" max="7434" width="12.42578125" style="183" customWidth="1"/>
    <col min="7435" max="7435" width="8.85546875" style="183" customWidth="1"/>
    <col min="7436" max="7437" width="12.5703125" style="183" bestFit="1" customWidth="1"/>
    <col min="7438" max="7438" width="20.140625" style="183" customWidth="1"/>
    <col min="7439" max="7439" width="21" style="183" customWidth="1"/>
    <col min="7440" max="7677" width="9.140625" style="183"/>
    <col min="7678" max="7678" width="4.7109375" style="183" customWidth="1"/>
    <col min="7679" max="7679" width="46.42578125" style="183" customWidth="1"/>
    <col min="7680" max="7680" width="15" style="183" customWidth="1"/>
    <col min="7681" max="7682" width="6.5703125" style="183" bestFit="1" customWidth="1"/>
    <col min="7683" max="7683" width="11.28515625" style="183" bestFit="1" customWidth="1"/>
    <col min="7684" max="7684" width="12.28515625" style="183" customWidth="1"/>
    <col min="7685" max="7685" width="6.42578125" style="183" customWidth="1"/>
    <col min="7686" max="7686" width="11.28515625" style="183" customWidth="1"/>
    <col min="7687" max="7687" width="12.42578125" style="183" customWidth="1"/>
    <col min="7688" max="7688" width="9.140625" style="183" customWidth="1"/>
    <col min="7689" max="7690" width="12.42578125" style="183" customWidth="1"/>
    <col min="7691" max="7691" width="8.85546875" style="183" customWidth="1"/>
    <col min="7692" max="7693" width="12.5703125" style="183" bestFit="1" customWidth="1"/>
    <col min="7694" max="7694" width="20.140625" style="183" customWidth="1"/>
    <col min="7695" max="7695" width="21" style="183" customWidth="1"/>
    <col min="7696" max="7933" width="9.140625" style="183"/>
    <col min="7934" max="7934" width="4.7109375" style="183" customWidth="1"/>
    <col min="7935" max="7935" width="46.42578125" style="183" customWidth="1"/>
    <col min="7936" max="7936" width="15" style="183" customWidth="1"/>
    <col min="7937" max="7938" width="6.5703125" style="183" bestFit="1" customWidth="1"/>
    <col min="7939" max="7939" width="11.28515625" style="183" bestFit="1" customWidth="1"/>
    <col min="7940" max="7940" width="12.28515625" style="183" customWidth="1"/>
    <col min="7941" max="7941" width="6.42578125" style="183" customWidth="1"/>
    <col min="7942" max="7942" width="11.28515625" style="183" customWidth="1"/>
    <col min="7943" max="7943" width="12.42578125" style="183" customWidth="1"/>
    <col min="7944" max="7944" width="9.140625" style="183" customWidth="1"/>
    <col min="7945" max="7946" width="12.42578125" style="183" customWidth="1"/>
    <col min="7947" max="7947" width="8.85546875" style="183" customWidth="1"/>
    <col min="7948" max="7949" width="12.5703125" style="183" bestFit="1" customWidth="1"/>
    <col min="7950" max="7950" width="20.140625" style="183" customWidth="1"/>
    <col min="7951" max="7951" width="21" style="183" customWidth="1"/>
    <col min="7952" max="8189" width="9.140625" style="183"/>
    <col min="8190" max="8190" width="4.7109375" style="183" customWidth="1"/>
    <col min="8191" max="8191" width="46.42578125" style="183" customWidth="1"/>
    <col min="8192" max="8192" width="15" style="183" customWidth="1"/>
    <col min="8193" max="8194" width="6.5703125" style="183" bestFit="1" customWidth="1"/>
    <col min="8195" max="8195" width="11.28515625" style="183" bestFit="1" customWidth="1"/>
    <col min="8196" max="8196" width="12.28515625" style="183" customWidth="1"/>
    <col min="8197" max="8197" width="6.42578125" style="183" customWidth="1"/>
    <col min="8198" max="8198" width="11.28515625" style="183" customWidth="1"/>
    <col min="8199" max="8199" width="12.42578125" style="183" customWidth="1"/>
    <col min="8200" max="8200" width="9.140625" style="183" customWidth="1"/>
    <col min="8201" max="8202" width="12.42578125" style="183" customWidth="1"/>
    <col min="8203" max="8203" width="8.85546875" style="183" customWidth="1"/>
    <col min="8204" max="8205" width="12.5703125" style="183" bestFit="1" customWidth="1"/>
    <col min="8206" max="8206" width="20.140625" style="183" customWidth="1"/>
    <col min="8207" max="8207" width="21" style="183" customWidth="1"/>
    <col min="8208" max="8445" width="9.140625" style="183"/>
    <col min="8446" max="8446" width="4.7109375" style="183" customWidth="1"/>
    <col min="8447" max="8447" width="46.42578125" style="183" customWidth="1"/>
    <col min="8448" max="8448" width="15" style="183" customWidth="1"/>
    <col min="8449" max="8450" width="6.5703125" style="183" bestFit="1" customWidth="1"/>
    <col min="8451" max="8451" width="11.28515625" style="183" bestFit="1" customWidth="1"/>
    <col min="8452" max="8452" width="12.28515625" style="183" customWidth="1"/>
    <col min="8453" max="8453" width="6.42578125" style="183" customWidth="1"/>
    <col min="8454" max="8454" width="11.28515625" style="183" customWidth="1"/>
    <col min="8455" max="8455" width="12.42578125" style="183" customWidth="1"/>
    <col min="8456" max="8456" width="9.140625" style="183" customWidth="1"/>
    <col min="8457" max="8458" width="12.42578125" style="183" customWidth="1"/>
    <col min="8459" max="8459" width="8.85546875" style="183" customWidth="1"/>
    <col min="8460" max="8461" width="12.5703125" style="183" bestFit="1" customWidth="1"/>
    <col min="8462" max="8462" width="20.140625" style="183" customWidth="1"/>
    <col min="8463" max="8463" width="21" style="183" customWidth="1"/>
    <col min="8464" max="8701" width="9.140625" style="183"/>
    <col min="8702" max="8702" width="4.7109375" style="183" customWidth="1"/>
    <col min="8703" max="8703" width="46.42578125" style="183" customWidth="1"/>
    <col min="8704" max="8704" width="15" style="183" customWidth="1"/>
    <col min="8705" max="8706" width="6.5703125" style="183" bestFit="1" customWidth="1"/>
    <col min="8707" max="8707" width="11.28515625" style="183" bestFit="1" customWidth="1"/>
    <col min="8708" max="8708" width="12.28515625" style="183" customWidth="1"/>
    <col min="8709" max="8709" width="6.42578125" style="183" customWidth="1"/>
    <col min="8710" max="8710" width="11.28515625" style="183" customWidth="1"/>
    <col min="8711" max="8711" width="12.42578125" style="183" customWidth="1"/>
    <col min="8712" max="8712" width="9.140625" style="183" customWidth="1"/>
    <col min="8713" max="8714" width="12.42578125" style="183" customWidth="1"/>
    <col min="8715" max="8715" width="8.85546875" style="183" customWidth="1"/>
    <col min="8716" max="8717" width="12.5703125" style="183" bestFit="1" customWidth="1"/>
    <col min="8718" max="8718" width="20.140625" style="183" customWidth="1"/>
    <col min="8719" max="8719" width="21" style="183" customWidth="1"/>
    <col min="8720" max="8957" width="9.140625" style="183"/>
    <col min="8958" max="8958" width="4.7109375" style="183" customWidth="1"/>
    <col min="8959" max="8959" width="46.42578125" style="183" customWidth="1"/>
    <col min="8960" max="8960" width="15" style="183" customWidth="1"/>
    <col min="8961" max="8962" width="6.5703125" style="183" bestFit="1" customWidth="1"/>
    <col min="8963" max="8963" width="11.28515625" style="183" bestFit="1" customWidth="1"/>
    <col min="8964" max="8964" width="12.28515625" style="183" customWidth="1"/>
    <col min="8965" max="8965" width="6.42578125" style="183" customWidth="1"/>
    <col min="8966" max="8966" width="11.28515625" style="183" customWidth="1"/>
    <col min="8967" max="8967" width="12.42578125" style="183" customWidth="1"/>
    <col min="8968" max="8968" width="9.140625" style="183" customWidth="1"/>
    <col min="8969" max="8970" width="12.42578125" style="183" customWidth="1"/>
    <col min="8971" max="8971" width="8.85546875" style="183" customWidth="1"/>
    <col min="8972" max="8973" width="12.5703125" style="183" bestFit="1" customWidth="1"/>
    <col min="8974" max="8974" width="20.140625" style="183" customWidth="1"/>
    <col min="8975" max="8975" width="21" style="183" customWidth="1"/>
    <col min="8976" max="9213" width="9.140625" style="183"/>
    <col min="9214" max="9214" width="4.7109375" style="183" customWidth="1"/>
    <col min="9215" max="9215" width="46.42578125" style="183" customWidth="1"/>
    <col min="9216" max="9216" width="15" style="183" customWidth="1"/>
    <col min="9217" max="9218" width="6.5703125" style="183" bestFit="1" customWidth="1"/>
    <col min="9219" max="9219" width="11.28515625" style="183" bestFit="1" customWidth="1"/>
    <col min="9220" max="9220" width="12.28515625" style="183" customWidth="1"/>
    <col min="9221" max="9221" width="6.42578125" style="183" customWidth="1"/>
    <col min="9222" max="9222" width="11.28515625" style="183" customWidth="1"/>
    <col min="9223" max="9223" width="12.42578125" style="183" customWidth="1"/>
    <col min="9224" max="9224" width="9.140625" style="183" customWidth="1"/>
    <col min="9225" max="9226" width="12.42578125" style="183" customWidth="1"/>
    <col min="9227" max="9227" width="8.85546875" style="183" customWidth="1"/>
    <col min="9228" max="9229" width="12.5703125" style="183" bestFit="1" customWidth="1"/>
    <col min="9230" max="9230" width="20.140625" style="183" customWidth="1"/>
    <col min="9231" max="9231" width="21" style="183" customWidth="1"/>
    <col min="9232" max="9469" width="9.140625" style="183"/>
    <col min="9470" max="9470" width="4.7109375" style="183" customWidth="1"/>
    <col min="9471" max="9471" width="46.42578125" style="183" customWidth="1"/>
    <col min="9472" max="9472" width="15" style="183" customWidth="1"/>
    <col min="9473" max="9474" width="6.5703125" style="183" bestFit="1" customWidth="1"/>
    <col min="9475" max="9475" width="11.28515625" style="183" bestFit="1" customWidth="1"/>
    <col min="9476" max="9476" width="12.28515625" style="183" customWidth="1"/>
    <col min="9477" max="9477" width="6.42578125" style="183" customWidth="1"/>
    <col min="9478" max="9478" width="11.28515625" style="183" customWidth="1"/>
    <col min="9479" max="9479" width="12.42578125" style="183" customWidth="1"/>
    <col min="9480" max="9480" width="9.140625" style="183" customWidth="1"/>
    <col min="9481" max="9482" width="12.42578125" style="183" customWidth="1"/>
    <col min="9483" max="9483" width="8.85546875" style="183" customWidth="1"/>
    <col min="9484" max="9485" width="12.5703125" style="183" bestFit="1" customWidth="1"/>
    <col min="9486" max="9486" width="20.140625" style="183" customWidth="1"/>
    <col min="9487" max="9487" width="21" style="183" customWidth="1"/>
    <col min="9488" max="9725" width="9.140625" style="183"/>
    <col min="9726" max="9726" width="4.7109375" style="183" customWidth="1"/>
    <col min="9727" max="9727" width="46.42578125" style="183" customWidth="1"/>
    <col min="9728" max="9728" width="15" style="183" customWidth="1"/>
    <col min="9729" max="9730" width="6.5703125" style="183" bestFit="1" customWidth="1"/>
    <col min="9731" max="9731" width="11.28515625" style="183" bestFit="1" customWidth="1"/>
    <col min="9732" max="9732" width="12.28515625" style="183" customWidth="1"/>
    <col min="9733" max="9733" width="6.42578125" style="183" customWidth="1"/>
    <col min="9734" max="9734" width="11.28515625" style="183" customWidth="1"/>
    <col min="9735" max="9735" width="12.42578125" style="183" customWidth="1"/>
    <col min="9736" max="9736" width="9.140625" style="183" customWidth="1"/>
    <col min="9737" max="9738" width="12.42578125" style="183" customWidth="1"/>
    <col min="9739" max="9739" width="8.85546875" style="183" customWidth="1"/>
    <col min="9740" max="9741" width="12.5703125" style="183" bestFit="1" customWidth="1"/>
    <col min="9742" max="9742" width="20.140625" style="183" customWidth="1"/>
    <col min="9743" max="9743" width="21" style="183" customWidth="1"/>
    <col min="9744" max="9981" width="9.140625" style="183"/>
    <col min="9982" max="9982" width="4.7109375" style="183" customWidth="1"/>
    <col min="9983" max="9983" width="46.42578125" style="183" customWidth="1"/>
    <col min="9984" max="9984" width="15" style="183" customWidth="1"/>
    <col min="9985" max="9986" width="6.5703125" style="183" bestFit="1" customWidth="1"/>
    <col min="9987" max="9987" width="11.28515625" style="183" bestFit="1" customWidth="1"/>
    <col min="9988" max="9988" width="12.28515625" style="183" customWidth="1"/>
    <col min="9989" max="9989" width="6.42578125" style="183" customWidth="1"/>
    <col min="9990" max="9990" width="11.28515625" style="183" customWidth="1"/>
    <col min="9991" max="9991" width="12.42578125" style="183" customWidth="1"/>
    <col min="9992" max="9992" width="9.140625" style="183" customWidth="1"/>
    <col min="9993" max="9994" width="12.42578125" style="183" customWidth="1"/>
    <col min="9995" max="9995" width="8.85546875" style="183" customWidth="1"/>
    <col min="9996" max="9997" width="12.5703125" style="183" bestFit="1" customWidth="1"/>
    <col min="9998" max="9998" width="20.140625" style="183" customWidth="1"/>
    <col min="9999" max="9999" width="21" style="183" customWidth="1"/>
    <col min="10000" max="10237" width="9.140625" style="183"/>
    <col min="10238" max="10238" width="4.7109375" style="183" customWidth="1"/>
    <col min="10239" max="10239" width="46.42578125" style="183" customWidth="1"/>
    <col min="10240" max="10240" width="15" style="183" customWidth="1"/>
    <col min="10241" max="10242" width="6.5703125" style="183" bestFit="1" customWidth="1"/>
    <col min="10243" max="10243" width="11.28515625" style="183" bestFit="1" customWidth="1"/>
    <col min="10244" max="10244" width="12.28515625" style="183" customWidth="1"/>
    <col min="10245" max="10245" width="6.42578125" style="183" customWidth="1"/>
    <col min="10246" max="10246" width="11.28515625" style="183" customWidth="1"/>
    <col min="10247" max="10247" width="12.42578125" style="183" customWidth="1"/>
    <col min="10248" max="10248" width="9.140625" style="183" customWidth="1"/>
    <col min="10249" max="10250" width="12.42578125" style="183" customWidth="1"/>
    <col min="10251" max="10251" width="8.85546875" style="183" customWidth="1"/>
    <col min="10252" max="10253" width="12.5703125" style="183" bestFit="1" customWidth="1"/>
    <col min="10254" max="10254" width="20.140625" style="183" customWidth="1"/>
    <col min="10255" max="10255" width="21" style="183" customWidth="1"/>
    <col min="10256" max="10493" width="9.140625" style="183"/>
    <col min="10494" max="10494" width="4.7109375" style="183" customWidth="1"/>
    <col min="10495" max="10495" width="46.42578125" style="183" customWidth="1"/>
    <col min="10496" max="10496" width="15" style="183" customWidth="1"/>
    <col min="10497" max="10498" width="6.5703125" style="183" bestFit="1" customWidth="1"/>
    <col min="10499" max="10499" width="11.28515625" style="183" bestFit="1" customWidth="1"/>
    <col min="10500" max="10500" width="12.28515625" style="183" customWidth="1"/>
    <col min="10501" max="10501" width="6.42578125" style="183" customWidth="1"/>
    <col min="10502" max="10502" width="11.28515625" style="183" customWidth="1"/>
    <col min="10503" max="10503" width="12.42578125" style="183" customWidth="1"/>
    <col min="10504" max="10504" width="9.140625" style="183" customWidth="1"/>
    <col min="10505" max="10506" width="12.42578125" style="183" customWidth="1"/>
    <col min="10507" max="10507" width="8.85546875" style="183" customWidth="1"/>
    <col min="10508" max="10509" width="12.5703125" style="183" bestFit="1" customWidth="1"/>
    <col min="10510" max="10510" width="20.140625" style="183" customWidth="1"/>
    <col min="10511" max="10511" width="21" style="183" customWidth="1"/>
    <col min="10512" max="10749" width="9.140625" style="183"/>
    <col min="10750" max="10750" width="4.7109375" style="183" customWidth="1"/>
    <col min="10751" max="10751" width="46.42578125" style="183" customWidth="1"/>
    <col min="10752" max="10752" width="15" style="183" customWidth="1"/>
    <col min="10753" max="10754" width="6.5703125" style="183" bestFit="1" customWidth="1"/>
    <col min="10755" max="10755" width="11.28515625" style="183" bestFit="1" customWidth="1"/>
    <col min="10756" max="10756" width="12.28515625" style="183" customWidth="1"/>
    <col min="10757" max="10757" width="6.42578125" style="183" customWidth="1"/>
    <col min="10758" max="10758" width="11.28515625" style="183" customWidth="1"/>
    <col min="10759" max="10759" width="12.42578125" style="183" customWidth="1"/>
    <col min="10760" max="10760" width="9.140625" style="183" customWidth="1"/>
    <col min="10761" max="10762" width="12.42578125" style="183" customWidth="1"/>
    <col min="10763" max="10763" width="8.85546875" style="183" customWidth="1"/>
    <col min="10764" max="10765" width="12.5703125" style="183" bestFit="1" customWidth="1"/>
    <col min="10766" max="10766" width="20.140625" style="183" customWidth="1"/>
    <col min="10767" max="10767" width="21" style="183" customWidth="1"/>
    <col min="10768" max="11005" width="9.140625" style="183"/>
    <col min="11006" max="11006" width="4.7109375" style="183" customWidth="1"/>
    <col min="11007" max="11007" width="46.42578125" style="183" customWidth="1"/>
    <col min="11008" max="11008" width="15" style="183" customWidth="1"/>
    <col min="11009" max="11010" width="6.5703125" style="183" bestFit="1" customWidth="1"/>
    <col min="11011" max="11011" width="11.28515625" style="183" bestFit="1" customWidth="1"/>
    <col min="11012" max="11012" width="12.28515625" style="183" customWidth="1"/>
    <col min="11013" max="11013" width="6.42578125" style="183" customWidth="1"/>
    <col min="11014" max="11014" width="11.28515625" style="183" customWidth="1"/>
    <col min="11015" max="11015" width="12.42578125" style="183" customWidth="1"/>
    <col min="11016" max="11016" width="9.140625" style="183" customWidth="1"/>
    <col min="11017" max="11018" width="12.42578125" style="183" customWidth="1"/>
    <col min="11019" max="11019" width="8.85546875" style="183" customWidth="1"/>
    <col min="11020" max="11021" width="12.5703125" style="183" bestFit="1" customWidth="1"/>
    <col min="11022" max="11022" width="20.140625" style="183" customWidth="1"/>
    <col min="11023" max="11023" width="21" style="183" customWidth="1"/>
    <col min="11024" max="11261" width="9.140625" style="183"/>
    <col min="11262" max="11262" width="4.7109375" style="183" customWidth="1"/>
    <col min="11263" max="11263" width="46.42578125" style="183" customWidth="1"/>
    <col min="11264" max="11264" width="15" style="183" customWidth="1"/>
    <col min="11265" max="11266" width="6.5703125" style="183" bestFit="1" customWidth="1"/>
    <col min="11267" max="11267" width="11.28515625" style="183" bestFit="1" customWidth="1"/>
    <col min="11268" max="11268" width="12.28515625" style="183" customWidth="1"/>
    <col min="11269" max="11269" width="6.42578125" style="183" customWidth="1"/>
    <col min="11270" max="11270" width="11.28515625" style="183" customWidth="1"/>
    <col min="11271" max="11271" width="12.42578125" style="183" customWidth="1"/>
    <col min="11272" max="11272" width="9.140625" style="183" customWidth="1"/>
    <col min="11273" max="11274" width="12.42578125" style="183" customWidth="1"/>
    <col min="11275" max="11275" width="8.85546875" style="183" customWidth="1"/>
    <col min="11276" max="11277" width="12.5703125" style="183" bestFit="1" customWidth="1"/>
    <col min="11278" max="11278" width="20.140625" style="183" customWidth="1"/>
    <col min="11279" max="11279" width="21" style="183" customWidth="1"/>
    <col min="11280" max="11517" width="9.140625" style="183"/>
    <col min="11518" max="11518" width="4.7109375" style="183" customWidth="1"/>
    <col min="11519" max="11519" width="46.42578125" style="183" customWidth="1"/>
    <col min="11520" max="11520" width="15" style="183" customWidth="1"/>
    <col min="11521" max="11522" width="6.5703125" style="183" bestFit="1" customWidth="1"/>
    <col min="11523" max="11523" width="11.28515625" style="183" bestFit="1" customWidth="1"/>
    <col min="11524" max="11524" width="12.28515625" style="183" customWidth="1"/>
    <col min="11525" max="11525" width="6.42578125" style="183" customWidth="1"/>
    <col min="11526" max="11526" width="11.28515625" style="183" customWidth="1"/>
    <col min="11527" max="11527" width="12.42578125" style="183" customWidth="1"/>
    <col min="11528" max="11528" width="9.140625" style="183" customWidth="1"/>
    <col min="11529" max="11530" width="12.42578125" style="183" customWidth="1"/>
    <col min="11531" max="11531" width="8.85546875" style="183" customWidth="1"/>
    <col min="11532" max="11533" width="12.5703125" style="183" bestFit="1" customWidth="1"/>
    <col min="11534" max="11534" width="20.140625" style="183" customWidth="1"/>
    <col min="11535" max="11535" width="21" style="183" customWidth="1"/>
    <col min="11536" max="11773" width="9.140625" style="183"/>
    <col min="11774" max="11774" width="4.7109375" style="183" customWidth="1"/>
    <col min="11775" max="11775" width="46.42578125" style="183" customWidth="1"/>
    <col min="11776" max="11776" width="15" style="183" customWidth="1"/>
    <col min="11777" max="11778" width="6.5703125" style="183" bestFit="1" customWidth="1"/>
    <col min="11779" max="11779" width="11.28515625" style="183" bestFit="1" customWidth="1"/>
    <col min="11780" max="11780" width="12.28515625" style="183" customWidth="1"/>
    <col min="11781" max="11781" width="6.42578125" style="183" customWidth="1"/>
    <col min="11782" max="11782" width="11.28515625" style="183" customWidth="1"/>
    <col min="11783" max="11783" width="12.42578125" style="183" customWidth="1"/>
    <col min="11784" max="11784" width="9.140625" style="183" customWidth="1"/>
    <col min="11785" max="11786" width="12.42578125" style="183" customWidth="1"/>
    <col min="11787" max="11787" width="8.85546875" style="183" customWidth="1"/>
    <col min="11788" max="11789" width="12.5703125" style="183" bestFit="1" customWidth="1"/>
    <col min="11790" max="11790" width="20.140625" style="183" customWidth="1"/>
    <col min="11791" max="11791" width="21" style="183" customWidth="1"/>
    <col min="11792" max="12029" width="9.140625" style="183"/>
    <col min="12030" max="12030" width="4.7109375" style="183" customWidth="1"/>
    <col min="12031" max="12031" width="46.42578125" style="183" customWidth="1"/>
    <col min="12032" max="12032" width="15" style="183" customWidth="1"/>
    <col min="12033" max="12034" width="6.5703125" style="183" bestFit="1" customWidth="1"/>
    <col min="12035" max="12035" width="11.28515625" style="183" bestFit="1" customWidth="1"/>
    <col min="12036" max="12036" width="12.28515625" style="183" customWidth="1"/>
    <col min="12037" max="12037" width="6.42578125" style="183" customWidth="1"/>
    <col min="12038" max="12038" width="11.28515625" style="183" customWidth="1"/>
    <col min="12039" max="12039" width="12.42578125" style="183" customWidth="1"/>
    <col min="12040" max="12040" width="9.140625" style="183" customWidth="1"/>
    <col min="12041" max="12042" width="12.42578125" style="183" customWidth="1"/>
    <col min="12043" max="12043" width="8.85546875" style="183" customWidth="1"/>
    <col min="12044" max="12045" width="12.5703125" style="183" bestFit="1" customWidth="1"/>
    <col min="12046" max="12046" width="20.140625" style="183" customWidth="1"/>
    <col min="12047" max="12047" width="21" style="183" customWidth="1"/>
    <col min="12048" max="12285" width="9.140625" style="183"/>
    <col min="12286" max="12286" width="4.7109375" style="183" customWidth="1"/>
    <col min="12287" max="12287" width="46.42578125" style="183" customWidth="1"/>
    <col min="12288" max="12288" width="15" style="183" customWidth="1"/>
    <col min="12289" max="12290" width="6.5703125" style="183" bestFit="1" customWidth="1"/>
    <col min="12291" max="12291" width="11.28515625" style="183" bestFit="1" customWidth="1"/>
    <col min="12292" max="12292" width="12.28515625" style="183" customWidth="1"/>
    <col min="12293" max="12293" width="6.42578125" style="183" customWidth="1"/>
    <col min="12294" max="12294" width="11.28515625" style="183" customWidth="1"/>
    <col min="12295" max="12295" width="12.42578125" style="183" customWidth="1"/>
    <col min="12296" max="12296" width="9.140625" style="183" customWidth="1"/>
    <col min="12297" max="12298" width="12.42578125" style="183" customWidth="1"/>
    <col min="12299" max="12299" width="8.85546875" style="183" customWidth="1"/>
    <col min="12300" max="12301" width="12.5703125" style="183" bestFit="1" customWidth="1"/>
    <col min="12302" max="12302" width="20.140625" style="183" customWidth="1"/>
    <col min="12303" max="12303" width="21" style="183" customWidth="1"/>
    <col min="12304" max="12541" width="9.140625" style="183"/>
    <col min="12542" max="12542" width="4.7109375" style="183" customWidth="1"/>
    <col min="12543" max="12543" width="46.42578125" style="183" customWidth="1"/>
    <col min="12544" max="12544" width="15" style="183" customWidth="1"/>
    <col min="12545" max="12546" width="6.5703125" style="183" bestFit="1" customWidth="1"/>
    <col min="12547" max="12547" width="11.28515625" style="183" bestFit="1" customWidth="1"/>
    <col min="12548" max="12548" width="12.28515625" style="183" customWidth="1"/>
    <col min="12549" max="12549" width="6.42578125" style="183" customWidth="1"/>
    <col min="12550" max="12550" width="11.28515625" style="183" customWidth="1"/>
    <col min="12551" max="12551" width="12.42578125" style="183" customWidth="1"/>
    <col min="12552" max="12552" width="9.140625" style="183" customWidth="1"/>
    <col min="12553" max="12554" width="12.42578125" style="183" customWidth="1"/>
    <col min="12555" max="12555" width="8.85546875" style="183" customWidth="1"/>
    <col min="12556" max="12557" width="12.5703125" style="183" bestFit="1" customWidth="1"/>
    <col min="12558" max="12558" width="20.140625" style="183" customWidth="1"/>
    <col min="12559" max="12559" width="21" style="183" customWidth="1"/>
    <col min="12560" max="12797" width="9.140625" style="183"/>
    <col min="12798" max="12798" width="4.7109375" style="183" customWidth="1"/>
    <col min="12799" max="12799" width="46.42578125" style="183" customWidth="1"/>
    <col min="12800" max="12800" width="15" style="183" customWidth="1"/>
    <col min="12801" max="12802" width="6.5703125" style="183" bestFit="1" customWidth="1"/>
    <col min="12803" max="12803" width="11.28515625" style="183" bestFit="1" customWidth="1"/>
    <col min="12804" max="12804" width="12.28515625" style="183" customWidth="1"/>
    <col min="12805" max="12805" width="6.42578125" style="183" customWidth="1"/>
    <col min="12806" max="12806" width="11.28515625" style="183" customWidth="1"/>
    <col min="12807" max="12807" width="12.42578125" style="183" customWidth="1"/>
    <col min="12808" max="12808" width="9.140625" style="183" customWidth="1"/>
    <col min="12809" max="12810" width="12.42578125" style="183" customWidth="1"/>
    <col min="12811" max="12811" width="8.85546875" style="183" customWidth="1"/>
    <col min="12812" max="12813" width="12.5703125" style="183" bestFit="1" customWidth="1"/>
    <col min="12814" max="12814" width="20.140625" style="183" customWidth="1"/>
    <col min="12815" max="12815" width="21" style="183" customWidth="1"/>
    <col min="12816" max="13053" width="9.140625" style="183"/>
    <col min="13054" max="13054" width="4.7109375" style="183" customWidth="1"/>
    <col min="13055" max="13055" width="46.42578125" style="183" customWidth="1"/>
    <col min="13056" max="13056" width="15" style="183" customWidth="1"/>
    <col min="13057" max="13058" width="6.5703125" style="183" bestFit="1" customWidth="1"/>
    <col min="13059" max="13059" width="11.28515625" style="183" bestFit="1" customWidth="1"/>
    <col min="13060" max="13060" width="12.28515625" style="183" customWidth="1"/>
    <col min="13061" max="13061" width="6.42578125" style="183" customWidth="1"/>
    <col min="13062" max="13062" width="11.28515625" style="183" customWidth="1"/>
    <col min="13063" max="13063" width="12.42578125" style="183" customWidth="1"/>
    <col min="13064" max="13064" width="9.140625" style="183" customWidth="1"/>
    <col min="13065" max="13066" width="12.42578125" style="183" customWidth="1"/>
    <col min="13067" max="13067" width="8.85546875" style="183" customWidth="1"/>
    <col min="13068" max="13069" width="12.5703125" style="183" bestFit="1" customWidth="1"/>
    <col min="13070" max="13070" width="20.140625" style="183" customWidth="1"/>
    <col min="13071" max="13071" width="21" style="183" customWidth="1"/>
    <col min="13072" max="13309" width="9.140625" style="183"/>
    <col min="13310" max="13310" width="4.7109375" style="183" customWidth="1"/>
    <col min="13311" max="13311" width="46.42578125" style="183" customWidth="1"/>
    <col min="13312" max="13312" width="15" style="183" customWidth="1"/>
    <col min="13313" max="13314" width="6.5703125" style="183" bestFit="1" customWidth="1"/>
    <col min="13315" max="13315" width="11.28515625" style="183" bestFit="1" customWidth="1"/>
    <col min="13316" max="13316" width="12.28515625" style="183" customWidth="1"/>
    <col min="13317" max="13317" width="6.42578125" style="183" customWidth="1"/>
    <col min="13318" max="13318" width="11.28515625" style="183" customWidth="1"/>
    <col min="13319" max="13319" width="12.42578125" style="183" customWidth="1"/>
    <col min="13320" max="13320" width="9.140625" style="183" customWidth="1"/>
    <col min="13321" max="13322" width="12.42578125" style="183" customWidth="1"/>
    <col min="13323" max="13323" width="8.85546875" style="183" customWidth="1"/>
    <col min="13324" max="13325" width="12.5703125" style="183" bestFit="1" customWidth="1"/>
    <col min="13326" max="13326" width="20.140625" style="183" customWidth="1"/>
    <col min="13327" max="13327" width="21" style="183" customWidth="1"/>
    <col min="13328" max="13565" width="9.140625" style="183"/>
    <col min="13566" max="13566" width="4.7109375" style="183" customWidth="1"/>
    <col min="13567" max="13567" width="46.42578125" style="183" customWidth="1"/>
    <col min="13568" max="13568" width="15" style="183" customWidth="1"/>
    <col min="13569" max="13570" width="6.5703125" style="183" bestFit="1" customWidth="1"/>
    <col min="13571" max="13571" width="11.28515625" style="183" bestFit="1" customWidth="1"/>
    <col min="13572" max="13572" width="12.28515625" style="183" customWidth="1"/>
    <col min="13573" max="13573" width="6.42578125" style="183" customWidth="1"/>
    <col min="13574" max="13574" width="11.28515625" style="183" customWidth="1"/>
    <col min="13575" max="13575" width="12.42578125" style="183" customWidth="1"/>
    <col min="13576" max="13576" width="9.140625" style="183" customWidth="1"/>
    <col min="13577" max="13578" width="12.42578125" style="183" customWidth="1"/>
    <col min="13579" max="13579" width="8.85546875" style="183" customWidth="1"/>
    <col min="13580" max="13581" width="12.5703125" style="183" bestFit="1" customWidth="1"/>
    <col min="13582" max="13582" width="20.140625" style="183" customWidth="1"/>
    <col min="13583" max="13583" width="21" style="183" customWidth="1"/>
    <col min="13584" max="13821" width="9.140625" style="183"/>
    <col min="13822" max="13822" width="4.7109375" style="183" customWidth="1"/>
    <col min="13823" max="13823" width="46.42578125" style="183" customWidth="1"/>
    <col min="13824" max="13824" width="15" style="183" customWidth="1"/>
    <col min="13825" max="13826" width="6.5703125" style="183" bestFit="1" customWidth="1"/>
    <col min="13827" max="13827" width="11.28515625" style="183" bestFit="1" customWidth="1"/>
    <col min="13828" max="13828" width="12.28515625" style="183" customWidth="1"/>
    <col min="13829" max="13829" width="6.42578125" style="183" customWidth="1"/>
    <col min="13830" max="13830" width="11.28515625" style="183" customWidth="1"/>
    <col min="13831" max="13831" width="12.42578125" style="183" customWidth="1"/>
    <col min="13832" max="13832" width="9.140625" style="183" customWidth="1"/>
    <col min="13833" max="13834" width="12.42578125" style="183" customWidth="1"/>
    <col min="13835" max="13835" width="8.85546875" style="183" customWidth="1"/>
    <col min="13836" max="13837" width="12.5703125" style="183" bestFit="1" customWidth="1"/>
    <col min="13838" max="13838" width="20.140625" style="183" customWidth="1"/>
    <col min="13839" max="13839" width="21" style="183" customWidth="1"/>
    <col min="13840" max="14077" width="9.140625" style="183"/>
    <col min="14078" max="14078" width="4.7109375" style="183" customWidth="1"/>
    <col min="14079" max="14079" width="46.42578125" style="183" customWidth="1"/>
    <col min="14080" max="14080" width="15" style="183" customWidth="1"/>
    <col min="14081" max="14082" width="6.5703125" style="183" bestFit="1" customWidth="1"/>
    <col min="14083" max="14083" width="11.28515625" style="183" bestFit="1" customWidth="1"/>
    <col min="14084" max="14084" width="12.28515625" style="183" customWidth="1"/>
    <col min="14085" max="14085" width="6.42578125" style="183" customWidth="1"/>
    <col min="14086" max="14086" width="11.28515625" style="183" customWidth="1"/>
    <col min="14087" max="14087" width="12.42578125" style="183" customWidth="1"/>
    <col min="14088" max="14088" width="9.140625" style="183" customWidth="1"/>
    <col min="14089" max="14090" width="12.42578125" style="183" customWidth="1"/>
    <col min="14091" max="14091" width="8.85546875" style="183" customWidth="1"/>
    <col min="14092" max="14093" width="12.5703125" style="183" bestFit="1" customWidth="1"/>
    <col min="14094" max="14094" width="20.140625" style="183" customWidth="1"/>
    <col min="14095" max="14095" width="21" style="183" customWidth="1"/>
    <col min="14096" max="14333" width="9.140625" style="183"/>
    <col min="14334" max="14334" width="4.7109375" style="183" customWidth="1"/>
    <col min="14335" max="14335" width="46.42578125" style="183" customWidth="1"/>
    <col min="14336" max="14336" width="15" style="183" customWidth="1"/>
    <col min="14337" max="14338" width="6.5703125" style="183" bestFit="1" customWidth="1"/>
    <col min="14339" max="14339" width="11.28515625" style="183" bestFit="1" customWidth="1"/>
    <col min="14340" max="14340" width="12.28515625" style="183" customWidth="1"/>
    <col min="14341" max="14341" width="6.42578125" style="183" customWidth="1"/>
    <col min="14342" max="14342" width="11.28515625" style="183" customWidth="1"/>
    <col min="14343" max="14343" width="12.42578125" style="183" customWidth="1"/>
    <col min="14344" max="14344" width="9.140625" style="183" customWidth="1"/>
    <col min="14345" max="14346" width="12.42578125" style="183" customWidth="1"/>
    <col min="14347" max="14347" width="8.85546875" style="183" customWidth="1"/>
    <col min="14348" max="14349" width="12.5703125" style="183" bestFit="1" customWidth="1"/>
    <col min="14350" max="14350" width="20.140625" style="183" customWidth="1"/>
    <col min="14351" max="14351" width="21" style="183" customWidth="1"/>
    <col min="14352" max="14589" width="9.140625" style="183"/>
    <col min="14590" max="14590" width="4.7109375" style="183" customWidth="1"/>
    <col min="14591" max="14591" width="46.42578125" style="183" customWidth="1"/>
    <col min="14592" max="14592" width="15" style="183" customWidth="1"/>
    <col min="14593" max="14594" width="6.5703125" style="183" bestFit="1" customWidth="1"/>
    <col min="14595" max="14595" width="11.28515625" style="183" bestFit="1" customWidth="1"/>
    <col min="14596" max="14596" width="12.28515625" style="183" customWidth="1"/>
    <col min="14597" max="14597" width="6.42578125" style="183" customWidth="1"/>
    <col min="14598" max="14598" width="11.28515625" style="183" customWidth="1"/>
    <col min="14599" max="14599" width="12.42578125" style="183" customWidth="1"/>
    <col min="14600" max="14600" width="9.140625" style="183" customWidth="1"/>
    <col min="14601" max="14602" width="12.42578125" style="183" customWidth="1"/>
    <col min="14603" max="14603" width="8.85546875" style="183" customWidth="1"/>
    <col min="14604" max="14605" width="12.5703125" style="183" bestFit="1" customWidth="1"/>
    <col min="14606" max="14606" width="20.140625" style="183" customWidth="1"/>
    <col min="14607" max="14607" width="21" style="183" customWidth="1"/>
    <col min="14608" max="14845" width="9.140625" style="183"/>
    <col min="14846" max="14846" width="4.7109375" style="183" customWidth="1"/>
    <col min="14847" max="14847" width="46.42578125" style="183" customWidth="1"/>
    <col min="14848" max="14848" width="15" style="183" customWidth="1"/>
    <col min="14849" max="14850" width="6.5703125" style="183" bestFit="1" customWidth="1"/>
    <col min="14851" max="14851" width="11.28515625" style="183" bestFit="1" customWidth="1"/>
    <col min="14852" max="14852" width="12.28515625" style="183" customWidth="1"/>
    <col min="14853" max="14853" width="6.42578125" style="183" customWidth="1"/>
    <col min="14854" max="14854" width="11.28515625" style="183" customWidth="1"/>
    <col min="14855" max="14855" width="12.42578125" style="183" customWidth="1"/>
    <col min="14856" max="14856" width="9.140625" style="183" customWidth="1"/>
    <col min="14857" max="14858" width="12.42578125" style="183" customWidth="1"/>
    <col min="14859" max="14859" width="8.85546875" style="183" customWidth="1"/>
    <col min="14860" max="14861" width="12.5703125" style="183" bestFit="1" customWidth="1"/>
    <col min="14862" max="14862" width="20.140625" style="183" customWidth="1"/>
    <col min="14863" max="14863" width="21" style="183" customWidth="1"/>
    <col min="14864" max="15101" width="9.140625" style="183"/>
    <col min="15102" max="15102" width="4.7109375" style="183" customWidth="1"/>
    <col min="15103" max="15103" width="46.42578125" style="183" customWidth="1"/>
    <col min="15104" max="15104" width="15" style="183" customWidth="1"/>
    <col min="15105" max="15106" width="6.5703125" style="183" bestFit="1" customWidth="1"/>
    <col min="15107" max="15107" width="11.28515625" style="183" bestFit="1" customWidth="1"/>
    <col min="15108" max="15108" width="12.28515625" style="183" customWidth="1"/>
    <col min="15109" max="15109" width="6.42578125" style="183" customWidth="1"/>
    <col min="15110" max="15110" width="11.28515625" style="183" customWidth="1"/>
    <col min="15111" max="15111" width="12.42578125" style="183" customWidth="1"/>
    <col min="15112" max="15112" width="9.140625" style="183" customWidth="1"/>
    <col min="15113" max="15114" width="12.42578125" style="183" customWidth="1"/>
    <col min="15115" max="15115" width="8.85546875" style="183" customWidth="1"/>
    <col min="15116" max="15117" width="12.5703125" style="183" bestFit="1" customWidth="1"/>
    <col min="15118" max="15118" width="20.140625" style="183" customWidth="1"/>
    <col min="15119" max="15119" width="21" style="183" customWidth="1"/>
    <col min="15120" max="15357" width="9.140625" style="183"/>
    <col min="15358" max="15358" width="4.7109375" style="183" customWidth="1"/>
    <col min="15359" max="15359" width="46.42578125" style="183" customWidth="1"/>
    <col min="15360" max="15360" width="15" style="183" customWidth="1"/>
    <col min="15361" max="15362" width="6.5703125" style="183" bestFit="1" customWidth="1"/>
    <col min="15363" max="15363" width="11.28515625" style="183" bestFit="1" customWidth="1"/>
    <col min="15364" max="15364" width="12.28515625" style="183" customWidth="1"/>
    <col min="15365" max="15365" width="6.42578125" style="183" customWidth="1"/>
    <col min="15366" max="15366" width="11.28515625" style="183" customWidth="1"/>
    <col min="15367" max="15367" width="12.42578125" style="183" customWidth="1"/>
    <col min="15368" max="15368" width="9.140625" style="183" customWidth="1"/>
    <col min="15369" max="15370" width="12.42578125" style="183" customWidth="1"/>
    <col min="15371" max="15371" width="8.85546875" style="183" customWidth="1"/>
    <col min="15372" max="15373" width="12.5703125" style="183" bestFit="1" customWidth="1"/>
    <col min="15374" max="15374" width="20.140625" style="183" customWidth="1"/>
    <col min="15375" max="15375" width="21" style="183" customWidth="1"/>
    <col min="15376" max="15613" width="9.140625" style="183"/>
    <col min="15614" max="15614" width="4.7109375" style="183" customWidth="1"/>
    <col min="15615" max="15615" width="46.42578125" style="183" customWidth="1"/>
    <col min="15616" max="15616" width="15" style="183" customWidth="1"/>
    <col min="15617" max="15618" width="6.5703125" style="183" bestFit="1" customWidth="1"/>
    <col min="15619" max="15619" width="11.28515625" style="183" bestFit="1" customWidth="1"/>
    <col min="15620" max="15620" width="12.28515625" style="183" customWidth="1"/>
    <col min="15621" max="15621" width="6.42578125" style="183" customWidth="1"/>
    <col min="15622" max="15622" width="11.28515625" style="183" customWidth="1"/>
    <col min="15623" max="15623" width="12.42578125" style="183" customWidth="1"/>
    <col min="15624" max="15624" width="9.140625" style="183" customWidth="1"/>
    <col min="15625" max="15626" width="12.42578125" style="183" customWidth="1"/>
    <col min="15627" max="15627" width="8.85546875" style="183" customWidth="1"/>
    <col min="15628" max="15629" width="12.5703125" style="183" bestFit="1" customWidth="1"/>
    <col min="15630" max="15630" width="20.140625" style="183" customWidth="1"/>
    <col min="15631" max="15631" width="21" style="183" customWidth="1"/>
    <col min="15632" max="15869" width="9.140625" style="183"/>
    <col min="15870" max="15870" width="4.7109375" style="183" customWidth="1"/>
    <col min="15871" max="15871" width="46.42578125" style="183" customWidth="1"/>
    <col min="15872" max="15872" width="15" style="183" customWidth="1"/>
    <col min="15873" max="15874" width="6.5703125" style="183" bestFit="1" customWidth="1"/>
    <col min="15875" max="15875" width="11.28515625" style="183" bestFit="1" customWidth="1"/>
    <col min="15876" max="15876" width="12.28515625" style="183" customWidth="1"/>
    <col min="15877" max="15877" width="6.42578125" style="183" customWidth="1"/>
    <col min="15878" max="15878" width="11.28515625" style="183" customWidth="1"/>
    <col min="15879" max="15879" width="12.42578125" style="183" customWidth="1"/>
    <col min="15880" max="15880" width="9.140625" style="183" customWidth="1"/>
    <col min="15881" max="15882" width="12.42578125" style="183" customWidth="1"/>
    <col min="15883" max="15883" width="8.85546875" style="183" customWidth="1"/>
    <col min="15884" max="15885" width="12.5703125" style="183" bestFit="1" customWidth="1"/>
    <col min="15886" max="15886" width="20.140625" style="183" customWidth="1"/>
    <col min="15887" max="15887" width="21" style="183" customWidth="1"/>
    <col min="15888" max="16125" width="9.140625" style="183"/>
    <col min="16126" max="16126" width="4.7109375" style="183" customWidth="1"/>
    <col min="16127" max="16127" width="46.42578125" style="183" customWidth="1"/>
    <col min="16128" max="16128" width="15" style="183" customWidth="1"/>
    <col min="16129" max="16130" width="6.5703125" style="183" bestFit="1" customWidth="1"/>
    <col min="16131" max="16131" width="11.28515625" style="183" bestFit="1" customWidth="1"/>
    <col min="16132" max="16132" width="12.28515625" style="183" customWidth="1"/>
    <col min="16133" max="16133" width="6.42578125" style="183" customWidth="1"/>
    <col min="16134" max="16134" width="11.28515625" style="183" customWidth="1"/>
    <col min="16135" max="16135" width="12.42578125" style="183" customWidth="1"/>
    <col min="16136" max="16136" width="9.140625" style="183" customWidth="1"/>
    <col min="16137" max="16138" width="12.42578125" style="183" customWidth="1"/>
    <col min="16139" max="16139" width="8.85546875" style="183" customWidth="1"/>
    <col min="16140" max="16141" width="12.5703125" style="183" bestFit="1" customWidth="1"/>
    <col min="16142" max="16142" width="20.140625" style="183" customWidth="1"/>
    <col min="16143" max="16143" width="21" style="183" customWidth="1"/>
    <col min="16144" max="16384" width="9.140625" style="183"/>
  </cols>
  <sheetData>
    <row r="1" spans="1:17" ht="21" customHeight="1">
      <c r="B1" s="898"/>
      <c r="C1" s="898"/>
      <c r="D1" s="898"/>
      <c r="E1" s="898"/>
      <c r="F1" s="2049" t="s">
        <v>1451</v>
      </c>
      <c r="G1" s="2049"/>
      <c r="H1" s="2049"/>
      <c r="I1" s="2049"/>
      <c r="J1" s="2049"/>
      <c r="K1" s="898"/>
      <c r="L1" s="898"/>
      <c r="M1" s="898"/>
    </row>
    <row r="2" spans="1:17" ht="15.75" customHeight="1">
      <c r="A2" s="959"/>
      <c r="B2" s="960"/>
      <c r="C2" s="1265"/>
      <c r="D2" s="498"/>
      <c r="E2" s="959"/>
      <c r="F2" s="493"/>
      <c r="G2" s="493"/>
      <c r="H2" s="959"/>
      <c r="I2" s="493"/>
      <c r="J2" s="493"/>
      <c r="K2" s="959"/>
      <c r="L2" s="493"/>
      <c r="M2" s="493"/>
    </row>
    <row r="3" spans="1:17" ht="37.5" customHeight="1">
      <c r="B3" s="2060" t="s">
        <v>2644</v>
      </c>
      <c r="C3" s="2060"/>
      <c r="D3" s="2060"/>
      <c r="E3" s="2060"/>
      <c r="F3" s="2060"/>
      <c r="G3" s="2060"/>
      <c r="H3" s="2060"/>
      <c r="I3" s="2060"/>
      <c r="J3" s="2060"/>
      <c r="K3" s="2060"/>
      <c r="L3" s="2060"/>
      <c r="M3" s="2060"/>
    </row>
    <row r="4" spans="1:17" ht="9.75" customHeight="1">
      <c r="A4" s="1266"/>
      <c r="B4" s="175"/>
      <c r="C4" s="1267"/>
      <c r="D4" s="1268"/>
      <c r="E4" s="1266"/>
      <c r="F4" s="1269"/>
      <c r="G4" s="1269"/>
      <c r="H4" s="1266"/>
      <c r="I4" s="1269"/>
      <c r="J4" s="1269"/>
      <c r="K4" s="1266"/>
      <c r="L4" s="1269"/>
      <c r="M4" s="1269"/>
    </row>
    <row r="5" spans="1:17" ht="15.75">
      <c r="A5" s="2061" t="s">
        <v>2</v>
      </c>
      <c r="B5" s="2061" t="s">
        <v>3</v>
      </c>
      <c r="C5" s="2062" t="s">
        <v>4</v>
      </c>
      <c r="D5" s="2063" t="s">
        <v>5</v>
      </c>
      <c r="E5" s="2063" t="s">
        <v>1343</v>
      </c>
      <c r="F5" s="2063"/>
      <c r="G5" s="2063"/>
      <c r="H5" s="2063" t="s">
        <v>1344</v>
      </c>
      <c r="I5" s="2063"/>
      <c r="J5" s="2063"/>
      <c r="K5" s="2063" t="s">
        <v>1345</v>
      </c>
      <c r="L5" s="2063"/>
      <c r="M5" s="2063"/>
    </row>
    <row r="6" spans="1:17" ht="15.75">
      <c r="A6" s="2061"/>
      <c r="B6" s="2061"/>
      <c r="C6" s="2062"/>
      <c r="D6" s="2063"/>
      <c r="E6" s="1262" t="s">
        <v>114</v>
      </c>
      <c r="F6" s="1262" t="s">
        <v>9</v>
      </c>
      <c r="G6" s="1262" t="s">
        <v>1347</v>
      </c>
      <c r="H6" s="1262" t="s">
        <v>114</v>
      </c>
      <c r="I6" s="1262" t="s">
        <v>9</v>
      </c>
      <c r="J6" s="1262" t="s">
        <v>1347</v>
      </c>
      <c r="K6" s="1262" t="s">
        <v>114</v>
      </c>
      <c r="L6" s="1262" t="s">
        <v>9</v>
      </c>
      <c r="M6" s="1262" t="s">
        <v>1347</v>
      </c>
    </row>
    <row r="7" spans="1:17" ht="15.75">
      <c r="A7" s="970" t="s">
        <v>1322</v>
      </c>
      <c r="B7" s="1270" t="s">
        <v>1319</v>
      </c>
      <c r="C7" s="1271">
        <v>3</v>
      </c>
      <c r="D7" s="1271">
        <v>4</v>
      </c>
      <c r="E7" s="1271">
        <v>5</v>
      </c>
      <c r="F7" s="1271">
        <v>6</v>
      </c>
      <c r="G7" s="1271">
        <v>7</v>
      </c>
      <c r="H7" s="1271">
        <v>8</v>
      </c>
      <c r="I7" s="1271">
        <v>9</v>
      </c>
      <c r="J7" s="1271">
        <v>10</v>
      </c>
      <c r="K7" s="1271">
        <v>11</v>
      </c>
      <c r="L7" s="1271">
        <v>12</v>
      </c>
      <c r="M7" s="1271">
        <v>13</v>
      </c>
      <c r="N7" s="183" t="s">
        <v>146</v>
      </c>
    </row>
    <row r="8" spans="1:17" ht="25.5" customHeight="1">
      <c r="A8" s="2054">
        <v>1</v>
      </c>
      <c r="B8" s="1272" t="s">
        <v>1424</v>
      </c>
      <c r="C8" s="1273"/>
      <c r="D8" s="1274"/>
      <c r="E8" s="1274"/>
      <c r="F8" s="1274"/>
      <c r="G8" s="1274"/>
      <c r="H8" s="1274"/>
      <c r="I8" s="1274"/>
      <c r="J8" s="1274"/>
      <c r="K8" s="1274"/>
      <c r="L8" s="1274"/>
      <c r="M8" s="1274"/>
    </row>
    <row r="9" spans="1:17" ht="17.25" customHeight="1">
      <c r="A9" s="2055"/>
      <c r="B9" s="178" t="s">
        <v>1452</v>
      </c>
      <c r="C9" s="1275">
        <v>7132210018</v>
      </c>
      <c r="D9" s="1259" t="s">
        <v>32</v>
      </c>
      <c r="E9" s="1259">
        <v>1</v>
      </c>
      <c r="F9" s="1276">
        <f>VLOOKUP(C9,'SOR RATE 2025-26'!A:D,4,0)</f>
        <v>65499.1</v>
      </c>
      <c r="G9" s="1276">
        <f>F9*E9</f>
        <v>65499.1</v>
      </c>
      <c r="H9" s="1259"/>
      <c r="I9" s="1276"/>
      <c r="J9" s="1276"/>
      <c r="K9" s="1259"/>
      <c r="L9" s="1276"/>
      <c r="M9" s="1276"/>
      <c r="N9" s="169"/>
    </row>
    <row r="10" spans="1:17" ht="18.75" customHeight="1">
      <c r="A10" s="2055"/>
      <c r="B10" s="178" t="s">
        <v>1453</v>
      </c>
      <c r="C10" s="907">
        <v>7132210019</v>
      </c>
      <c r="D10" s="177" t="s">
        <v>32</v>
      </c>
      <c r="E10" s="177"/>
      <c r="F10" s="1276"/>
      <c r="G10" s="184"/>
      <c r="H10" s="177">
        <v>1</v>
      </c>
      <c r="I10" s="184">
        <f>VLOOKUP(C10,'SOR RATE 2025-26'!A:D,4,0)</f>
        <v>126268.02</v>
      </c>
      <c r="J10" s="184">
        <f>I10*H10</f>
        <v>126268.02</v>
      </c>
      <c r="K10" s="177"/>
      <c r="L10" s="184"/>
      <c r="M10" s="184"/>
      <c r="N10" s="169"/>
      <c r="O10" s="829"/>
      <c r="P10" s="829"/>
      <c r="Q10" s="829"/>
    </row>
    <row r="11" spans="1:17" ht="19.5" customHeight="1">
      <c r="A11" s="2055"/>
      <c r="B11" s="178" t="s">
        <v>1427</v>
      </c>
      <c r="C11" s="907">
        <v>7132210020</v>
      </c>
      <c r="D11" s="177" t="s">
        <v>32</v>
      </c>
      <c r="E11" s="177"/>
      <c r="F11" s="1276"/>
      <c r="G11" s="184"/>
      <c r="H11" s="177"/>
      <c r="I11" s="184"/>
      <c r="J11" s="184"/>
      <c r="K11" s="177">
        <v>1</v>
      </c>
      <c r="L11" s="184">
        <f>VLOOKUP(C11,'SOR RATE 2025-26'!A:D,4,0)</f>
        <v>166046.29999999999</v>
      </c>
      <c r="M11" s="184">
        <f>L11*K11</f>
        <v>166046.29999999999</v>
      </c>
      <c r="N11" s="169"/>
    </row>
    <row r="12" spans="1:17" ht="21" customHeight="1">
      <c r="A12" s="2055"/>
      <c r="B12" s="178" t="s">
        <v>1454</v>
      </c>
      <c r="C12" s="907">
        <v>7132210021</v>
      </c>
      <c r="D12" s="177" t="s">
        <v>32</v>
      </c>
      <c r="E12" s="177"/>
      <c r="F12" s="1276"/>
      <c r="G12" s="184"/>
      <c r="H12" s="177"/>
      <c r="I12" s="184"/>
      <c r="J12" s="184"/>
      <c r="K12" s="177"/>
      <c r="L12" s="184"/>
      <c r="M12" s="184"/>
      <c r="N12" s="169"/>
    </row>
    <row r="13" spans="1:17" ht="20.25" customHeight="1">
      <c r="A13" s="2056"/>
      <c r="B13" s="178" t="s">
        <v>1455</v>
      </c>
      <c r="C13" s="907">
        <v>7132220081</v>
      </c>
      <c r="D13" s="177" t="s">
        <v>32</v>
      </c>
      <c r="E13" s="177"/>
      <c r="F13" s="1276"/>
      <c r="G13" s="184"/>
      <c r="H13" s="177"/>
      <c r="I13" s="184"/>
      <c r="J13" s="184"/>
      <c r="K13" s="177"/>
      <c r="L13" s="184"/>
      <c r="M13" s="184"/>
      <c r="N13" s="169"/>
    </row>
    <row r="14" spans="1:17" ht="20.25" customHeight="1">
      <c r="A14" s="2054">
        <v>2</v>
      </c>
      <c r="B14" s="178" t="s">
        <v>1456</v>
      </c>
      <c r="C14" s="907">
        <v>7130800012</v>
      </c>
      <c r="D14" s="177" t="s">
        <v>12</v>
      </c>
      <c r="E14" s="177">
        <v>3</v>
      </c>
      <c r="F14" s="1276">
        <f>VLOOKUP(C14,'SOR RATE 2025-26'!A:D,4,0)</f>
        <v>2371.1800000000044</v>
      </c>
      <c r="G14" s="184">
        <f>F14*E14</f>
        <v>7113.5400000000136</v>
      </c>
      <c r="H14" s="177">
        <v>3</v>
      </c>
      <c r="I14" s="184">
        <f>VLOOKUP(C14,'SOR RATE 2025-26'!A:D,4,0)</f>
        <v>2371.1800000000044</v>
      </c>
      <c r="J14" s="184">
        <f>I14*H14</f>
        <v>7113.5400000000136</v>
      </c>
      <c r="K14" s="982" t="s">
        <v>1326</v>
      </c>
      <c r="L14" s="184"/>
      <c r="M14" s="982" t="s">
        <v>1326</v>
      </c>
    </row>
    <row r="15" spans="1:17" ht="33" customHeight="1">
      <c r="A15" s="2056"/>
      <c r="B15" s="178" t="s">
        <v>1431</v>
      </c>
      <c r="C15" s="907">
        <v>7130600675</v>
      </c>
      <c r="D15" s="177" t="s">
        <v>25</v>
      </c>
      <c r="E15" s="1277"/>
      <c r="F15" s="1276"/>
      <c r="G15" s="184"/>
      <c r="H15" s="1277"/>
      <c r="I15" s="184"/>
      <c r="J15" s="184"/>
      <c r="K15" s="177">
        <v>428.89</v>
      </c>
      <c r="L15" s="184">
        <f>VLOOKUP(C15,'SOR RATE 2025-26'!A:D,4,0)/1000</f>
        <v>61.168800000000005</v>
      </c>
      <c r="M15" s="184">
        <f>L15*K15</f>
        <v>26234.686632000001</v>
      </c>
    </row>
    <row r="16" spans="1:17" ht="18.75" customHeight="1">
      <c r="A16" s="177">
        <v>3</v>
      </c>
      <c r="B16" s="178" t="s">
        <v>1348</v>
      </c>
      <c r="C16" s="907">
        <v>7130810517</v>
      </c>
      <c r="D16" s="177" t="s">
        <v>39</v>
      </c>
      <c r="E16" s="177">
        <v>1</v>
      </c>
      <c r="F16" s="1276">
        <f>VLOOKUP(C16,'SOR RATE 2025-26'!A:D,4,0)</f>
        <v>5396.16</v>
      </c>
      <c r="G16" s="184">
        <f t="shared" ref="G16:G27" si="0">F16*E16</f>
        <v>5396.16</v>
      </c>
      <c r="H16" s="177">
        <v>1</v>
      </c>
      <c r="I16" s="184">
        <f>VLOOKUP(C16,'SOR RATE 2025-26'!A:D,4,0)</f>
        <v>5396.16</v>
      </c>
      <c r="J16" s="184">
        <f t="shared" ref="J16:J27" si="1">I16*H16</f>
        <v>5396.16</v>
      </c>
      <c r="K16" s="177">
        <v>1</v>
      </c>
      <c r="L16" s="184">
        <f>VLOOKUP(C16,'SOR RATE 2025-26'!A:D,4,0)</f>
        <v>5396.16</v>
      </c>
      <c r="M16" s="184">
        <f t="shared" ref="M16:M27" si="2">L16*K16</f>
        <v>5396.16</v>
      </c>
    </row>
    <row r="17" spans="1:15" ht="18.75" customHeight="1">
      <c r="A17" s="177">
        <v>4</v>
      </c>
      <c r="B17" s="178" t="s">
        <v>54</v>
      </c>
      <c r="C17" s="907">
        <v>7130820010</v>
      </c>
      <c r="D17" s="177" t="s">
        <v>12</v>
      </c>
      <c r="E17" s="177">
        <v>3</v>
      </c>
      <c r="F17" s="1276">
        <f>VLOOKUP(C17,'SOR RATE 2025-26'!A:D,4,0)</f>
        <v>122.72</v>
      </c>
      <c r="G17" s="184">
        <f t="shared" si="0"/>
        <v>368.15999999999997</v>
      </c>
      <c r="H17" s="177">
        <v>3</v>
      </c>
      <c r="I17" s="184">
        <f>VLOOKUP(C17,'SOR RATE 2025-26'!A:D,4,0)</f>
        <v>122.72</v>
      </c>
      <c r="J17" s="184">
        <f t="shared" si="1"/>
        <v>368.15999999999997</v>
      </c>
      <c r="K17" s="177">
        <v>3</v>
      </c>
      <c r="L17" s="184">
        <f>VLOOKUP(C17,'SOR RATE 2025-26'!A:D,4,0)</f>
        <v>122.72</v>
      </c>
      <c r="M17" s="184">
        <f t="shared" si="2"/>
        <v>368.15999999999997</v>
      </c>
      <c r="O17" s="958"/>
    </row>
    <row r="18" spans="1:15" ht="18.75" customHeight="1">
      <c r="A18" s="177">
        <v>5</v>
      </c>
      <c r="B18" s="178" t="s">
        <v>1457</v>
      </c>
      <c r="C18" s="907">
        <v>7130820241</v>
      </c>
      <c r="D18" s="177" t="s">
        <v>12</v>
      </c>
      <c r="E18" s="177">
        <v>3</v>
      </c>
      <c r="F18" s="1276">
        <f>VLOOKUP(C18,'SOR RATE 2025-26'!A:D,4,0)</f>
        <v>158.71</v>
      </c>
      <c r="G18" s="184">
        <f t="shared" si="0"/>
        <v>476.13</v>
      </c>
      <c r="H18" s="177">
        <v>3</v>
      </c>
      <c r="I18" s="184">
        <f>VLOOKUP(C18,'SOR RATE 2025-26'!A:D,4,0)</f>
        <v>158.71</v>
      </c>
      <c r="J18" s="184">
        <f t="shared" si="1"/>
        <v>476.13</v>
      </c>
      <c r="K18" s="177">
        <v>3</v>
      </c>
      <c r="L18" s="184">
        <f>VLOOKUP(C18,'SOR RATE 2025-26'!A:D,4,0)</f>
        <v>158.71</v>
      </c>
      <c r="M18" s="184">
        <f t="shared" si="2"/>
        <v>476.13</v>
      </c>
      <c r="O18" s="958"/>
    </row>
    <row r="19" spans="1:15" ht="18.75" customHeight="1">
      <c r="A19" s="1258">
        <v>6</v>
      </c>
      <c r="B19" s="919" t="s">
        <v>18</v>
      </c>
      <c r="C19" s="905">
        <v>7130820008</v>
      </c>
      <c r="D19" s="177" t="s">
        <v>12</v>
      </c>
      <c r="E19" s="177">
        <v>6</v>
      </c>
      <c r="F19" s="1276">
        <f>VLOOKUP(C19,'SOR RATE 2025-26'!A:D,4,0)</f>
        <v>135</v>
      </c>
      <c r="G19" s="184">
        <f t="shared" si="0"/>
        <v>810</v>
      </c>
      <c r="H19" s="177">
        <v>6</v>
      </c>
      <c r="I19" s="184">
        <f>VLOOKUP(C19,'SOR RATE 2025-26'!A:D,4,0)</f>
        <v>135</v>
      </c>
      <c r="J19" s="184">
        <f t="shared" si="1"/>
        <v>810</v>
      </c>
      <c r="K19" s="177">
        <v>6</v>
      </c>
      <c r="L19" s="184">
        <f>VLOOKUP(C19,'SOR RATE 2025-26'!A:D,4,0)</f>
        <v>135</v>
      </c>
      <c r="M19" s="184">
        <f t="shared" si="2"/>
        <v>810</v>
      </c>
      <c r="N19" s="843"/>
      <c r="O19" s="1278"/>
    </row>
    <row r="20" spans="1:15" ht="21.75" customHeight="1">
      <c r="A20" s="1258">
        <v>7</v>
      </c>
      <c r="B20" s="975" t="s">
        <v>1458</v>
      </c>
      <c r="C20" s="976">
        <v>7130810509</v>
      </c>
      <c r="D20" s="977" t="s">
        <v>12</v>
      </c>
      <c r="E20" s="977">
        <v>1</v>
      </c>
      <c r="F20" s="1276">
        <f>VLOOKUP(C20,'SOR RATE 2025-26'!A:D,4,0)</f>
        <v>1971.19</v>
      </c>
      <c r="G20" s="184">
        <f t="shared" si="0"/>
        <v>1971.19</v>
      </c>
      <c r="H20" s="977">
        <v>1</v>
      </c>
      <c r="I20" s="184">
        <f>VLOOKUP(C20,'SOR RATE 2025-26'!A:D,4,0)</f>
        <v>1971.19</v>
      </c>
      <c r="J20" s="184">
        <f t="shared" si="1"/>
        <v>1971.19</v>
      </c>
      <c r="K20" s="977">
        <v>1</v>
      </c>
      <c r="L20" s="184">
        <f>VLOOKUP(C20,'SOR RATE 2025-26'!A:D,4,0)</f>
        <v>1971.19</v>
      </c>
      <c r="M20" s="184">
        <f t="shared" si="2"/>
        <v>1971.19</v>
      </c>
    </row>
    <row r="21" spans="1:15" ht="21.75" customHeight="1">
      <c r="A21" s="177">
        <v>8</v>
      </c>
      <c r="B21" s="178" t="s">
        <v>1351</v>
      </c>
      <c r="C21" s="907">
        <v>7131930412</v>
      </c>
      <c r="D21" s="177" t="s">
        <v>32</v>
      </c>
      <c r="E21" s="177">
        <v>3</v>
      </c>
      <c r="F21" s="1276">
        <f>VLOOKUP(C21,'SOR RATE 2025-26'!A:D,4,0)</f>
        <v>1181.17</v>
      </c>
      <c r="G21" s="184">
        <f t="shared" si="0"/>
        <v>3543.51</v>
      </c>
      <c r="H21" s="177">
        <v>3</v>
      </c>
      <c r="I21" s="184">
        <f>VLOOKUP(C21,'SOR RATE 2025-26'!A:D,4,0)</f>
        <v>1181.17</v>
      </c>
      <c r="J21" s="184">
        <f t="shared" si="1"/>
        <v>3543.51</v>
      </c>
      <c r="K21" s="177">
        <v>3</v>
      </c>
      <c r="L21" s="184">
        <f>VLOOKUP(C21,'SOR RATE 2025-26'!A:D,4,0)</f>
        <v>1181.17</v>
      </c>
      <c r="M21" s="184">
        <f t="shared" si="2"/>
        <v>3543.51</v>
      </c>
    </row>
    <row r="22" spans="1:15" ht="21.75" customHeight="1">
      <c r="A22" s="177">
        <v>9</v>
      </c>
      <c r="B22" s="178" t="s">
        <v>1432</v>
      </c>
      <c r="C22" s="907">
        <v>7130810216</v>
      </c>
      <c r="D22" s="177" t="s">
        <v>15</v>
      </c>
      <c r="E22" s="177"/>
      <c r="F22" s="1276"/>
      <c r="G22" s="184"/>
      <c r="H22" s="177"/>
      <c r="I22" s="184"/>
      <c r="J22" s="184"/>
      <c r="K22" s="177">
        <v>8</v>
      </c>
      <c r="L22" s="184">
        <f>VLOOKUP(C22,'SOR RATE 2025-26'!A:D,4,0)</f>
        <v>355.96</v>
      </c>
      <c r="M22" s="184">
        <f t="shared" si="2"/>
        <v>2847.68</v>
      </c>
      <c r="N22" s="187"/>
    </row>
    <row r="23" spans="1:15" ht="21.75" customHeight="1">
      <c r="A23" s="177">
        <v>10</v>
      </c>
      <c r="B23" s="178" t="s">
        <v>1433</v>
      </c>
      <c r="C23" s="907">
        <v>7130810026</v>
      </c>
      <c r="D23" s="177" t="s">
        <v>15</v>
      </c>
      <c r="E23" s="177">
        <v>8</v>
      </c>
      <c r="F23" s="1276">
        <f>VLOOKUP(C23,'SOR RATE 2025-26'!A:D,4,0)</f>
        <v>334.5</v>
      </c>
      <c r="G23" s="184">
        <f t="shared" si="0"/>
        <v>2676</v>
      </c>
      <c r="H23" s="177">
        <v>8</v>
      </c>
      <c r="I23" s="184">
        <f>VLOOKUP(C23,'SOR RATE 2025-26'!A:D,4,0)</f>
        <v>334.5</v>
      </c>
      <c r="J23" s="184">
        <f t="shared" si="1"/>
        <v>2676</v>
      </c>
      <c r="K23" s="177"/>
      <c r="L23" s="184"/>
      <c r="M23" s="184"/>
      <c r="N23" s="187"/>
    </row>
    <row r="24" spans="1:15" ht="21.75" customHeight="1">
      <c r="A24" s="177">
        <v>11</v>
      </c>
      <c r="B24" s="178" t="s">
        <v>1365</v>
      </c>
      <c r="C24" s="181">
        <v>7130600023</v>
      </c>
      <c r="D24" s="181" t="s">
        <v>25</v>
      </c>
      <c r="E24" s="177">
        <v>20</v>
      </c>
      <c r="F24" s="1276">
        <f>VLOOKUP(C24,'SOR RATE 2025-26'!A:D,4,0)/1000</f>
        <v>49.126339999999999</v>
      </c>
      <c r="G24" s="184">
        <f t="shared" si="0"/>
        <v>982.52679999999998</v>
      </c>
      <c r="H24" s="177">
        <v>20</v>
      </c>
      <c r="I24" s="184">
        <f>VLOOKUP(C24,'SOR RATE 2025-26'!A:D,4,0)/1000</f>
        <v>49.126339999999999</v>
      </c>
      <c r="J24" s="184">
        <f t="shared" si="1"/>
        <v>982.52679999999998</v>
      </c>
      <c r="K24" s="177">
        <v>20</v>
      </c>
      <c r="L24" s="184">
        <f>VLOOKUP(C24,'SOR RATE 2025-26'!A:D,4,0)/1000</f>
        <v>49.126339999999999</v>
      </c>
      <c r="M24" s="184">
        <f t="shared" si="2"/>
        <v>982.52679999999998</v>
      </c>
    </row>
    <row r="25" spans="1:15" ht="21.75" customHeight="1">
      <c r="A25" s="2054">
        <v>12</v>
      </c>
      <c r="B25" s="178" t="s">
        <v>1352</v>
      </c>
      <c r="C25" s="907">
        <v>7130860032</v>
      </c>
      <c r="D25" s="177" t="s">
        <v>12</v>
      </c>
      <c r="E25" s="177">
        <v>4</v>
      </c>
      <c r="F25" s="1276">
        <f>VLOOKUP(C25,'SOR RATE 2025-26'!A:D,4,0)</f>
        <v>585.41999999999996</v>
      </c>
      <c r="G25" s="184">
        <f t="shared" si="0"/>
        <v>2341.6799999999998</v>
      </c>
      <c r="H25" s="177">
        <v>4</v>
      </c>
      <c r="I25" s="184">
        <f>VLOOKUP(C25,'SOR RATE 2025-26'!A:D,4,0)</f>
        <v>585.41999999999996</v>
      </c>
      <c r="J25" s="184">
        <f t="shared" si="1"/>
        <v>2341.6799999999998</v>
      </c>
      <c r="K25" s="177">
        <v>4</v>
      </c>
      <c r="L25" s="184">
        <f>VLOOKUP(C25,'SOR RATE 2025-26'!A:D,4,0)</f>
        <v>585.41999999999996</v>
      </c>
      <c r="M25" s="184">
        <f t="shared" si="2"/>
        <v>2341.6799999999998</v>
      </c>
    </row>
    <row r="26" spans="1:15" ht="30" customHeight="1">
      <c r="A26" s="2055"/>
      <c r="B26" s="178" t="s">
        <v>2662</v>
      </c>
      <c r="C26" s="907">
        <v>7130860077</v>
      </c>
      <c r="D26" s="177" t="s">
        <v>25</v>
      </c>
      <c r="E26" s="177">
        <v>22</v>
      </c>
      <c r="F26" s="1276">
        <f>VLOOKUP(C26,'SOR RATE 2025-26'!A:D,4,0)/1000</f>
        <v>91.533670000000001</v>
      </c>
      <c r="G26" s="184">
        <f t="shared" si="0"/>
        <v>2013.74074</v>
      </c>
      <c r="H26" s="177">
        <v>22</v>
      </c>
      <c r="I26" s="184">
        <f>VLOOKUP(C26,'SOR RATE 2025-26'!A:D,4,0)/1000</f>
        <v>91.533670000000001</v>
      </c>
      <c r="J26" s="184">
        <f t="shared" si="1"/>
        <v>2013.74074</v>
      </c>
      <c r="K26" s="177">
        <v>30.8</v>
      </c>
      <c r="L26" s="184">
        <f>VLOOKUP(C26,'SOR RATE 2025-26'!A:D,4,0)/1000</f>
        <v>91.533670000000001</v>
      </c>
      <c r="M26" s="184">
        <f t="shared" si="2"/>
        <v>2819.237036</v>
      </c>
    </row>
    <row r="27" spans="1:15" ht="21.75" customHeight="1">
      <c r="A27" s="2055"/>
      <c r="B27" s="178" t="s">
        <v>61</v>
      </c>
      <c r="C27" s="1279">
        <v>7130810026</v>
      </c>
      <c r="D27" s="177" t="s">
        <v>15</v>
      </c>
      <c r="E27" s="177">
        <v>4</v>
      </c>
      <c r="F27" s="1276">
        <f>VLOOKUP(C27,'SOR RATE 2025-26'!A:D,4,0)</f>
        <v>334.5</v>
      </c>
      <c r="G27" s="184">
        <f t="shared" si="0"/>
        <v>1338</v>
      </c>
      <c r="H27" s="177">
        <v>4</v>
      </c>
      <c r="I27" s="184">
        <f>VLOOKUP(C27,'SOR RATE 2025-26'!A:D,4,0)</f>
        <v>334.5</v>
      </c>
      <c r="J27" s="184">
        <f t="shared" si="1"/>
        <v>1338</v>
      </c>
      <c r="K27" s="177">
        <v>4</v>
      </c>
      <c r="L27" s="184">
        <f>VLOOKUP(C27,'SOR RATE 2025-26'!A:D,4,0)</f>
        <v>334.5</v>
      </c>
      <c r="M27" s="184">
        <f t="shared" si="2"/>
        <v>1338</v>
      </c>
    </row>
    <row r="28" spans="1:15" ht="33.75" customHeight="1">
      <c r="A28" s="177">
        <v>13</v>
      </c>
      <c r="B28" s="178" t="s">
        <v>1459</v>
      </c>
      <c r="C28" s="907">
        <v>7130200202</v>
      </c>
      <c r="D28" s="177" t="s">
        <v>63</v>
      </c>
      <c r="E28" s="1278">
        <f>(3*0.3)+(4*0.2)+(3*0.05)</f>
        <v>1.85</v>
      </c>
      <c r="F28" s="1276">
        <f>VLOOKUP(C28,'SOR RATE 2025-26'!A:D,4,0)</f>
        <v>2970.0000000000005</v>
      </c>
      <c r="G28" s="184">
        <f>E28*F28</f>
        <v>5494.5000000000009</v>
      </c>
      <c r="H28" s="1278">
        <f>(3*0.3)+(4*0.2)+(3*0.05)</f>
        <v>1.85</v>
      </c>
      <c r="I28" s="184">
        <f>VLOOKUP(C28,'SOR RATE 2025-26'!A:D,4,0)</f>
        <v>2970.0000000000005</v>
      </c>
      <c r="J28" s="184">
        <f>H28*I28</f>
        <v>5494.5000000000009</v>
      </c>
      <c r="K28" s="1278">
        <f>(4*0.3)+(4*0.2)+(4*0.05)</f>
        <v>2.2000000000000002</v>
      </c>
      <c r="L28" s="184">
        <f>VLOOKUP(C28,'SOR RATE 2025-26'!A:D,4,0)</f>
        <v>2970.0000000000005</v>
      </c>
      <c r="M28" s="184">
        <f>K28*L28</f>
        <v>6534.0000000000018</v>
      </c>
      <c r="N28" s="175"/>
    </row>
    <row r="29" spans="1:15" ht="29.25" customHeight="1">
      <c r="A29" s="177">
        <v>14</v>
      </c>
      <c r="B29" s="916" t="s">
        <v>1436</v>
      </c>
      <c r="C29" s="907">
        <v>7130600023</v>
      </c>
      <c r="D29" s="979" t="s">
        <v>25</v>
      </c>
      <c r="E29" s="177">
        <v>34</v>
      </c>
      <c r="F29" s="1276">
        <f>VLOOKUP(C29,'SOR RATE 2025-26'!A:D,4,0)/1000</f>
        <v>49.126339999999999</v>
      </c>
      <c r="G29" s="184">
        <f>F29*E29</f>
        <v>1670.29556</v>
      </c>
      <c r="H29" s="177">
        <v>34</v>
      </c>
      <c r="I29" s="184">
        <f>VLOOKUP(C29,'SOR RATE 2025-26'!A:D,4,0)/1000</f>
        <v>49.126339999999999</v>
      </c>
      <c r="J29" s="184">
        <f>I29*H29</f>
        <v>1670.29556</v>
      </c>
      <c r="K29" s="177">
        <v>34</v>
      </c>
      <c r="L29" s="184">
        <f>VLOOKUP(C29,'SOR RATE 2025-26'!A:D,4,0)/1000</f>
        <v>49.126339999999999</v>
      </c>
      <c r="M29" s="184">
        <f>L29*K29</f>
        <v>1670.29556</v>
      </c>
    </row>
    <row r="30" spans="1:15" ht="21.75" customHeight="1">
      <c r="A30" s="177">
        <v>15</v>
      </c>
      <c r="B30" s="178" t="s">
        <v>1460</v>
      </c>
      <c r="C30" s="907">
        <v>7130850201</v>
      </c>
      <c r="D30" s="177" t="s">
        <v>39</v>
      </c>
      <c r="E30" s="177">
        <v>1</v>
      </c>
      <c r="F30" s="1276">
        <f>VLOOKUP(C30,'SOR RATE 2025-26'!A:D,4,0)</f>
        <v>5396.16</v>
      </c>
      <c r="G30" s="184">
        <f>F30*E30</f>
        <v>5396.16</v>
      </c>
      <c r="H30" s="177">
        <v>1</v>
      </c>
      <c r="I30" s="184">
        <f>VLOOKUP(C30,'SOR RATE 2025-26'!A:D,4,0)</f>
        <v>5396.16</v>
      </c>
      <c r="J30" s="184">
        <f>I30*H30</f>
        <v>5396.16</v>
      </c>
      <c r="K30" s="177">
        <v>1</v>
      </c>
      <c r="L30" s="184">
        <f>VLOOKUP(C30,'SOR RATE 2025-26'!A:D,4,0)</f>
        <v>5396.16</v>
      </c>
      <c r="M30" s="184">
        <f>L30*K30</f>
        <v>5396.16</v>
      </c>
    </row>
    <row r="31" spans="1:15" ht="18.75" customHeight="1">
      <c r="A31" s="177">
        <v>16</v>
      </c>
      <c r="B31" s="178" t="s">
        <v>31</v>
      </c>
      <c r="C31" s="907">
        <v>7130880041</v>
      </c>
      <c r="D31" s="177" t="s">
        <v>32</v>
      </c>
      <c r="E31" s="177">
        <v>1</v>
      </c>
      <c r="F31" s="1276">
        <f>VLOOKUP(C31,'SOR RATE 2025-26'!A:D,4,0)</f>
        <v>104.33</v>
      </c>
      <c r="G31" s="184">
        <f>F31*E31</f>
        <v>104.33</v>
      </c>
      <c r="H31" s="177">
        <v>1</v>
      </c>
      <c r="I31" s="184">
        <f>VLOOKUP(C31,'SOR RATE 2025-26'!A:D,4,0)</f>
        <v>104.33</v>
      </c>
      <c r="J31" s="184">
        <f>I31*H31</f>
        <v>104.33</v>
      </c>
      <c r="K31" s="177">
        <v>1</v>
      </c>
      <c r="L31" s="184">
        <f>VLOOKUP(C31,'SOR RATE 2025-26'!A:D,4,0)</f>
        <v>104.33</v>
      </c>
      <c r="M31" s="184">
        <f>L31*K31</f>
        <v>104.33</v>
      </c>
    </row>
    <row r="32" spans="1:15" ht="36" customHeight="1">
      <c r="A32" s="2054">
        <v>17</v>
      </c>
      <c r="B32" s="952" t="s">
        <v>1438</v>
      </c>
      <c r="C32" s="921"/>
      <c r="D32" s="922"/>
      <c r="E32" s="922"/>
      <c r="F32" s="1276"/>
      <c r="G32" s="922"/>
      <c r="H32" s="922"/>
      <c r="I32" s="184"/>
      <c r="J32" s="922"/>
      <c r="K32" s="922"/>
      <c r="L32" s="184"/>
      <c r="M32" s="922"/>
    </row>
    <row r="33" spans="1:17" ht="18" customHeight="1">
      <c r="A33" s="2055"/>
      <c r="B33" s="178" t="s">
        <v>1353</v>
      </c>
      <c r="C33" s="907">
        <v>7130641396</v>
      </c>
      <c r="D33" s="177" t="s">
        <v>20</v>
      </c>
      <c r="E33" s="177">
        <v>9</v>
      </c>
      <c r="F33" s="1276">
        <f>VLOOKUP(C33,'SOR RATE 2025-26'!A:D,4,0)</f>
        <v>228.74</v>
      </c>
      <c r="G33" s="184">
        <f t="shared" ref="G33:G38" si="3">F33*E33</f>
        <v>2058.66</v>
      </c>
      <c r="H33" s="177">
        <v>9</v>
      </c>
      <c r="I33" s="184">
        <f>VLOOKUP(C33,'SOR RATE 2025-26'!A:D,4,0)</f>
        <v>228.74</v>
      </c>
      <c r="J33" s="184">
        <f t="shared" ref="J33:J38" si="4">I33*H33</f>
        <v>2058.66</v>
      </c>
      <c r="K33" s="177">
        <v>9</v>
      </c>
      <c r="L33" s="184">
        <f>VLOOKUP(C33,'SOR RATE 2025-26'!A:D,4,0)</f>
        <v>228.74</v>
      </c>
      <c r="M33" s="184">
        <f t="shared" ref="M33:M38" si="5">L33*K33</f>
        <v>2058.66</v>
      </c>
    </row>
    <row r="34" spans="1:17" ht="18" customHeight="1">
      <c r="A34" s="2056"/>
      <c r="B34" s="178" t="s">
        <v>1354</v>
      </c>
      <c r="C34" s="907">
        <v>7130870043</v>
      </c>
      <c r="D34" s="177" t="s">
        <v>25</v>
      </c>
      <c r="E34" s="177">
        <v>15</v>
      </c>
      <c r="F34" s="1276">
        <f>VLOOKUP(C34,'SOR RATE 2025-26'!A:D,4,0)/1000</f>
        <v>71.584320000000005</v>
      </c>
      <c r="G34" s="184">
        <f t="shared" si="3"/>
        <v>1073.7648000000002</v>
      </c>
      <c r="H34" s="177">
        <v>15</v>
      </c>
      <c r="I34" s="184">
        <f>VLOOKUP(C34,'SOR RATE 2025-26'!A:D,4,0)/1000</f>
        <v>71.584320000000005</v>
      </c>
      <c r="J34" s="184">
        <f t="shared" si="4"/>
        <v>1073.7648000000002</v>
      </c>
      <c r="K34" s="177">
        <v>15</v>
      </c>
      <c r="L34" s="184">
        <f>VLOOKUP(C34,'SOR RATE 2025-26'!A:D,4,0)/1000</f>
        <v>71.584320000000005</v>
      </c>
      <c r="M34" s="184">
        <f t="shared" si="5"/>
        <v>1073.7648000000002</v>
      </c>
    </row>
    <row r="35" spans="1:17" ht="18" customHeight="1">
      <c r="A35" s="177">
        <v>18</v>
      </c>
      <c r="B35" s="916" t="s">
        <v>30</v>
      </c>
      <c r="C35" s="180">
        <v>7130610206</v>
      </c>
      <c r="D35" s="177" t="s">
        <v>25</v>
      </c>
      <c r="E35" s="177">
        <v>6</v>
      </c>
      <c r="F35" s="1276">
        <f>VLOOKUP(C35,'SOR RATE 2025-26'!A:D,4,0)/1000</f>
        <v>86.441000000000003</v>
      </c>
      <c r="G35" s="184">
        <f t="shared" si="3"/>
        <v>518.64599999999996</v>
      </c>
      <c r="H35" s="177">
        <v>6</v>
      </c>
      <c r="I35" s="184">
        <f>VLOOKUP(C35,'SOR RATE 2025-26'!A:D,4,0)/1000</f>
        <v>86.441000000000003</v>
      </c>
      <c r="J35" s="184">
        <f t="shared" si="4"/>
        <v>518.64599999999996</v>
      </c>
      <c r="K35" s="177">
        <v>8</v>
      </c>
      <c r="L35" s="184">
        <f>VLOOKUP(C35,'SOR RATE 2025-26'!A:D,4,0)/1000</f>
        <v>86.441000000000003</v>
      </c>
      <c r="M35" s="184">
        <f t="shared" si="5"/>
        <v>691.52800000000002</v>
      </c>
      <c r="N35" s="823"/>
      <c r="O35" s="461"/>
      <c r="P35" s="457"/>
      <c r="Q35" s="457"/>
    </row>
    <row r="36" spans="1:17" ht="18" customHeight="1">
      <c r="A36" s="177">
        <v>19</v>
      </c>
      <c r="B36" s="178" t="s">
        <v>27</v>
      </c>
      <c r="C36" s="907">
        <v>7130211158</v>
      </c>
      <c r="D36" s="177" t="s">
        <v>28</v>
      </c>
      <c r="E36" s="177">
        <v>1</v>
      </c>
      <c r="F36" s="1276">
        <f>VLOOKUP(C36,'SOR RATE 2025-26'!A:D,4,0)</f>
        <v>184.42</v>
      </c>
      <c r="G36" s="184">
        <f t="shared" si="3"/>
        <v>184.42</v>
      </c>
      <c r="H36" s="177">
        <v>1</v>
      </c>
      <c r="I36" s="184">
        <f>VLOOKUP(C36,'SOR RATE 2025-26'!A:D,4,0)</f>
        <v>184.42</v>
      </c>
      <c r="J36" s="184">
        <f t="shared" si="4"/>
        <v>184.42</v>
      </c>
      <c r="K36" s="177">
        <v>3</v>
      </c>
      <c r="L36" s="184">
        <f>VLOOKUP(C36,'SOR RATE 2025-26'!A:D,4,0)</f>
        <v>184.42</v>
      </c>
      <c r="M36" s="184">
        <f t="shared" si="5"/>
        <v>553.26</v>
      </c>
    </row>
    <row r="37" spans="1:17" ht="18" customHeight="1">
      <c r="A37" s="177">
        <v>20</v>
      </c>
      <c r="B37" s="178" t="s">
        <v>29</v>
      </c>
      <c r="C37" s="907">
        <v>7130210809</v>
      </c>
      <c r="D37" s="177" t="s">
        <v>28</v>
      </c>
      <c r="E37" s="177">
        <v>1</v>
      </c>
      <c r="F37" s="1276">
        <f>VLOOKUP(C37,'SOR RATE 2025-26'!A:D,4,0)</f>
        <v>412.07</v>
      </c>
      <c r="G37" s="184">
        <f t="shared" si="3"/>
        <v>412.07</v>
      </c>
      <c r="H37" s="177">
        <v>1</v>
      </c>
      <c r="I37" s="184">
        <f>VLOOKUP(C37,'SOR RATE 2025-26'!A:D,4,0)</f>
        <v>412.07</v>
      </c>
      <c r="J37" s="184">
        <f t="shared" si="4"/>
        <v>412.07</v>
      </c>
      <c r="K37" s="177">
        <v>3</v>
      </c>
      <c r="L37" s="184">
        <f>VLOOKUP(C37,'SOR RATE 2025-26'!A:D,4,0)</f>
        <v>412.07</v>
      </c>
      <c r="M37" s="184">
        <f t="shared" si="5"/>
        <v>1236.21</v>
      </c>
    </row>
    <row r="38" spans="1:17" ht="17.25" customHeight="1">
      <c r="A38" s="177">
        <v>21</v>
      </c>
      <c r="B38" s="178" t="s">
        <v>1355</v>
      </c>
      <c r="C38" s="907">
        <v>7130840029</v>
      </c>
      <c r="D38" s="177" t="s">
        <v>32</v>
      </c>
      <c r="E38" s="177">
        <v>3</v>
      </c>
      <c r="F38" s="1276">
        <f>VLOOKUP(C38,'SOR RATE 2025-26'!A:D,4,0)</f>
        <v>316.74</v>
      </c>
      <c r="G38" s="184">
        <f t="shared" si="3"/>
        <v>950.22</v>
      </c>
      <c r="H38" s="177">
        <v>3</v>
      </c>
      <c r="I38" s="184">
        <f>VLOOKUP(C38,'SOR RATE 2025-26'!A:D,4,0)</f>
        <v>316.74</v>
      </c>
      <c r="J38" s="184">
        <f t="shared" si="4"/>
        <v>950.22</v>
      </c>
      <c r="K38" s="177">
        <v>3</v>
      </c>
      <c r="L38" s="184">
        <f>VLOOKUP(C38,'SOR RATE 2025-26'!A:D,4,0)</f>
        <v>316.74</v>
      </c>
      <c r="M38" s="184">
        <f t="shared" si="5"/>
        <v>950.22</v>
      </c>
      <c r="O38" s="958"/>
    </row>
    <row r="39" spans="1:17" ht="15.75">
      <c r="A39" s="2054">
        <v>22</v>
      </c>
      <c r="B39" s="178" t="s">
        <v>1356</v>
      </c>
      <c r="C39" s="907"/>
      <c r="D39" s="177" t="s">
        <v>25</v>
      </c>
      <c r="E39" s="1262">
        <v>14</v>
      </c>
      <c r="F39" s="1276"/>
      <c r="G39" s="184"/>
      <c r="H39" s="1262">
        <v>14</v>
      </c>
      <c r="I39" s="184"/>
      <c r="J39" s="184"/>
      <c r="K39" s="1262">
        <v>14</v>
      </c>
      <c r="L39" s="184"/>
      <c r="M39" s="184"/>
    </row>
    <row r="40" spans="1:17" ht="16.5">
      <c r="A40" s="2055"/>
      <c r="B40" s="1280" t="s">
        <v>66</v>
      </c>
      <c r="C40" s="907">
        <v>7130620609</v>
      </c>
      <c r="D40" s="177" t="s">
        <v>25</v>
      </c>
      <c r="E40" s="177">
        <v>1</v>
      </c>
      <c r="F40" s="1276">
        <f>VLOOKUP(C40,'SOR RATE 2025-26'!A:D,4,0)</f>
        <v>87.55</v>
      </c>
      <c r="G40" s="184">
        <f>F40*E40</f>
        <v>87.55</v>
      </c>
      <c r="H40" s="177">
        <v>1</v>
      </c>
      <c r="I40" s="184">
        <f>VLOOKUP(C40,'SOR RATE 2025-26'!A:D,4,0)</f>
        <v>87.55</v>
      </c>
      <c r="J40" s="184">
        <f>I40*H40</f>
        <v>87.55</v>
      </c>
      <c r="K40" s="177">
        <v>1</v>
      </c>
      <c r="L40" s="184">
        <f>VLOOKUP(C40,'SOR RATE 2025-26'!A:D,4,0)</f>
        <v>87.55</v>
      </c>
      <c r="M40" s="184">
        <f>L40*K40</f>
        <v>87.55</v>
      </c>
    </row>
    <row r="41" spans="1:17" ht="16.5">
      <c r="A41" s="2055"/>
      <c r="B41" s="1280" t="s">
        <v>89</v>
      </c>
      <c r="C41" s="907">
        <v>7130620614</v>
      </c>
      <c r="D41" s="177" t="s">
        <v>25</v>
      </c>
      <c r="E41" s="177">
        <v>4</v>
      </c>
      <c r="F41" s="1276">
        <f>VLOOKUP(C41,'SOR RATE 2025-26'!A:D,4,0)</f>
        <v>86.09</v>
      </c>
      <c r="G41" s="184">
        <f>F41*E41</f>
        <v>344.36</v>
      </c>
      <c r="H41" s="177">
        <v>4</v>
      </c>
      <c r="I41" s="184">
        <f>VLOOKUP(C41,'SOR RATE 2025-26'!A:D,4,0)</f>
        <v>86.09</v>
      </c>
      <c r="J41" s="184">
        <f>I41*H41</f>
        <v>344.36</v>
      </c>
      <c r="K41" s="177">
        <v>4</v>
      </c>
      <c r="L41" s="184">
        <f>VLOOKUP(C41,'SOR RATE 2025-26'!A:D,4,0)</f>
        <v>86.09</v>
      </c>
      <c r="M41" s="184">
        <f>L41*K41</f>
        <v>344.36</v>
      </c>
    </row>
    <row r="42" spans="1:17" ht="16.5">
      <c r="A42" s="2055"/>
      <c r="B42" s="1280" t="s">
        <v>90</v>
      </c>
      <c r="C42" s="907">
        <v>7130620625</v>
      </c>
      <c r="D42" s="177" t="s">
        <v>25</v>
      </c>
      <c r="E42" s="177">
        <v>4</v>
      </c>
      <c r="F42" s="1276">
        <f>VLOOKUP(C42,'SOR RATE 2025-26'!A:D,4,0)</f>
        <v>84.63</v>
      </c>
      <c r="G42" s="184">
        <f>F42*E42</f>
        <v>338.52</v>
      </c>
      <c r="H42" s="177">
        <v>4</v>
      </c>
      <c r="I42" s="184">
        <f>VLOOKUP(C42,'SOR RATE 2025-26'!A:D,4,0)</f>
        <v>84.63</v>
      </c>
      <c r="J42" s="184">
        <f>I42*H42</f>
        <v>338.52</v>
      </c>
      <c r="K42" s="177">
        <v>4</v>
      </c>
      <c r="L42" s="184">
        <f>VLOOKUP(C42,'SOR RATE 2025-26'!A:D,4,0)</f>
        <v>84.63</v>
      </c>
      <c r="M42" s="184">
        <f>L42*K42</f>
        <v>338.52</v>
      </c>
    </row>
    <row r="43" spans="1:17" ht="16.5">
      <c r="A43" s="2056"/>
      <c r="B43" s="1280" t="s">
        <v>67</v>
      </c>
      <c r="C43" s="907">
        <v>7130620631</v>
      </c>
      <c r="D43" s="177" t="s">
        <v>25</v>
      </c>
      <c r="E43" s="177">
        <v>5</v>
      </c>
      <c r="F43" s="1276">
        <f>VLOOKUP(C43,'SOR RATE 2025-26'!A:D,4,0)</f>
        <v>84.63</v>
      </c>
      <c r="G43" s="184">
        <f>F43*E43</f>
        <v>423.15</v>
      </c>
      <c r="H43" s="177">
        <v>5</v>
      </c>
      <c r="I43" s="184">
        <f>VLOOKUP(C43,'SOR RATE 2025-26'!A:D,4,0)</f>
        <v>84.63</v>
      </c>
      <c r="J43" s="184">
        <f>I43*H43</f>
        <v>423.15</v>
      </c>
      <c r="K43" s="177">
        <v>5</v>
      </c>
      <c r="L43" s="184">
        <f>VLOOKUP(C43,'SOR RATE 2025-26'!A:D,4,0)</f>
        <v>84.63</v>
      </c>
      <c r="M43" s="184">
        <f>L43*K43</f>
        <v>423.15</v>
      </c>
    </row>
    <row r="44" spans="1:17" ht="18" customHeight="1">
      <c r="A44" s="177">
        <v>23</v>
      </c>
      <c r="B44" s="178" t="s">
        <v>1439</v>
      </c>
      <c r="C44" s="907">
        <v>7131920254</v>
      </c>
      <c r="D44" s="177" t="s">
        <v>12</v>
      </c>
      <c r="E44" s="177">
        <v>1</v>
      </c>
      <c r="F44" s="1276">
        <f>VLOOKUP(C44,'SOR RATE 2025-26'!A:D,4,0)</f>
        <v>2241.7600000000002</v>
      </c>
      <c r="G44" s="184">
        <f>F44*E44</f>
        <v>2241.7600000000002</v>
      </c>
      <c r="H44" s="982" t="s">
        <v>1326</v>
      </c>
      <c r="I44" s="184"/>
      <c r="J44" s="184"/>
      <c r="K44" s="982" t="s">
        <v>1326</v>
      </c>
      <c r="L44" s="184"/>
      <c r="M44" s="184"/>
    </row>
    <row r="45" spans="1:17" ht="18" customHeight="1">
      <c r="A45" s="177">
        <v>24</v>
      </c>
      <c r="B45" s="908" t="s">
        <v>1461</v>
      </c>
      <c r="C45" s="921"/>
      <c r="D45" s="922"/>
      <c r="E45" s="922"/>
      <c r="F45" s="1276"/>
      <c r="G45" s="922"/>
      <c r="H45" s="922"/>
      <c r="I45" s="184"/>
      <c r="J45" s="922"/>
      <c r="K45" s="922"/>
      <c r="L45" s="184"/>
      <c r="M45" s="922"/>
    </row>
    <row r="46" spans="1:17" ht="18" customHeight="1">
      <c r="A46" s="177" t="s">
        <v>1358</v>
      </c>
      <c r="B46" s="178" t="s">
        <v>1440</v>
      </c>
      <c r="C46" s="907">
        <v>7130311008</v>
      </c>
      <c r="D46" s="177" t="s">
        <v>20</v>
      </c>
      <c r="E46" s="177">
        <v>120</v>
      </c>
      <c r="F46" s="1276">
        <f>VLOOKUP(C46,'SOR RATE 2025-26'!A:D,4,0)/1000</f>
        <v>28.36506</v>
      </c>
      <c r="G46" s="184">
        <f>F46*E46</f>
        <v>3403.8072000000002</v>
      </c>
      <c r="H46" s="982" t="s">
        <v>1326</v>
      </c>
      <c r="I46" s="184"/>
      <c r="J46" s="184"/>
      <c r="K46" s="982" t="s">
        <v>1326</v>
      </c>
      <c r="L46" s="184"/>
      <c r="M46" s="184"/>
    </row>
    <row r="47" spans="1:17" ht="18" customHeight="1">
      <c r="A47" s="177" t="s">
        <v>1359</v>
      </c>
      <c r="B47" s="178" t="s">
        <v>1462</v>
      </c>
      <c r="C47" s="907">
        <v>7130310021</v>
      </c>
      <c r="D47" s="177" t="s">
        <v>20</v>
      </c>
      <c r="E47" s="177"/>
      <c r="F47" s="1276"/>
      <c r="G47" s="184"/>
      <c r="H47" s="982">
        <v>80</v>
      </c>
      <c r="I47" s="184">
        <f>VLOOKUP(C47,'SOR RATE 2025-26'!A:D,4,0)/1000</f>
        <v>49.163019999999996</v>
      </c>
      <c r="J47" s="184">
        <f>I47*H47</f>
        <v>3933.0415999999996</v>
      </c>
      <c r="K47" s="982"/>
      <c r="L47" s="184"/>
      <c r="M47" s="184"/>
    </row>
    <row r="48" spans="1:17" ht="18" customHeight="1">
      <c r="A48" s="177" t="s">
        <v>1360</v>
      </c>
      <c r="B48" s="178" t="s">
        <v>1463</v>
      </c>
      <c r="C48" s="907">
        <v>7130311009</v>
      </c>
      <c r="D48" s="177" t="s">
        <v>20</v>
      </c>
      <c r="E48" s="177"/>
      <c r="F48" s="1276"/>
      <c r="G48" s="184"/>
      <c r="H48" s="982">
        <v>40</v>
      </c>
      <c r="I48" s="184">
        <f>VLOOKUP(C48,'SOR RATE 2025-26'!A:D,4,0)/1000</f>
        <v>66.411649999999995</v>
      </c>
      <c r="J48" s="184">
        <f>I48*H48</f>
        <v>2656.4659999999999</v>
      </c>
      <c r="K48" s="982">
        <v>120</v>
      </c>
      <c r="L48" s="184">
        <f>VLOOKUP(C48,'SOR RATE 2025-26'!A:D,4,0)/1000</f>
        <v>66.411649999999995</v>
      </c>
      <c r="M48" s="184">
        <f>L48*K48</f>
        <v>7969.3979999999992</v>
      </c>
    </row>
    <row r="49" spans="1:15" ht="18" customHeight="1">
      <c r="A49" s="177" t="s">
        <v>1362</v>
      </c>
      <c r="B49" s="178" t="s">
        <v>1441</v>
      </c>
      <c r="C49" s="907">
        <v>7130311010</v>
      </c>
      <c r="D49" s="177" t="s">
        <v>20</v>
      </c>
      <c r="E49" s="982" t="s">
        <v>1326</v>
      </c>
      <c r="F49" s="1276"/>
      <c r="G49" s="184"/>
      <c r="H49" s="177"/>
      <c r="I49" s="184"/>
      <c r="J49" s="184"/>
      <c r="K49" s="177">
        <v>40</v>
      </c>
      <c r="L49" s="184">
        <f>VLOOKUP(C49,'SOR RATE 2025-26'!A:D,4,0)/1000</f>
        <v>89.727879999999999</v>
      </c>
      <c r="M49" s="184">
        <f>L49*K49</f>
        <v>3589.1152000000002</v>
      </c>
    </row>
    <row r="50" spans="1:15" ht="18" customHeight="1">
      <c r="A50" s="177" t="s">
        <v>1366</v>
      </c>
      <c r="B50" s="178" t="s">
        <v>1361</v>
      </c>
      <c r="C50" s="907">
        <v>7130311011</v>
      </c>
      <c r="D50" s="177" t="s">
        <v>20</v>
      </c>
      <c r="E50" s="982" t="s">
        <v>1326</v>
      </c>
      <c r="F50" s="1276"/>
      <c r="G50" s="184"/>
      <c r="H50" s="982"/>
      <c r="I50" s="184"/>
      <c r="J50" s="184"/>
      <c r="K50" s="177"/>
      <c r="L50" s="184"/>
      <c r="M50" s="184"/>
    </row>
    <row r="51" spans="1:15" ht="18" customHeight="1">
      <c r="A51" s="177" t="s">
        <v>1395</v>
      </c>
      <c r="B51" s="178" t="s">
        <v>1363</v>
      </c>
      <c r="C51" s="976">
        <v>7130311012</v>
      </c>
      <c r="D51" s="1258" t="s">
        <v>20</v>
      </c>
      <c r="E51" s="985" t="s">
        <v>1326</v>
      </c>
      <c r="F51" s="1276"/>
      <c r="G51" s="1281"/>
      <c r="H51" s="985"/>
      <c r="I51" s="184"/>
      <c r="J51" s="1281"/>
      <c r="K51" s="1258"/>
      <c r="L51" s="184"/>
      <c r="M51" s="1281"/>
      <c r="N51" s="169"/>
    </row>
    <row r="52" spans="1:15" ht="35.25" customHeight="1">
      <c r="A52" s="177">
        <v>25</v>
      </c>
      <c r="B52" s="1282" t="s">
        <v>1442</v>
      </c>
      <c r="C52" s="921"/>
      <c r="D52" s="922"/>
      <c r="E52" s="922"/>
      <c r="F52" s="1276"/>
      <c r="G52" s="922"/>
      <c r="H52" s="922"/>
      <c r="I52" s="184"/>
      <c r="J52" s="922"/>
      <c r="K52" s="922"/>
      <c r="L52" s="184"/>
      <c r="M52" s="922"/>
    </row>
    <row r="53" spans="1:15" ht="19.5" customHeight="1">
      <c r="A53" s="177" t="s">
        <v>1358</v>
      </c>
      <c r="B53" s="178" t="s">
        <v>1443</v>
      </c>
      <c r="C53" s="1275">
        <v>7131950065</v>
      </c>
      <c r="D53" s="1259" t="s">
        <v>32</v>
      </c>
      <c r="E53" s="1259"/>
      <c r="F53" s="1276"/>
      <c r="G53" s="1276"/>
      <c r="H53" s="1259">
        <v>1</v>
      </c>
      <c r="I53" s="184">
        <f>VLOOKUP(C53,'SOR RATE 2025-26'!A:D,4,0)</f>
        <v>18947.98</v>
      </c>
      <c r="J53" s="1276">
        <f>I53*H53</f>
        <v>18947.98</v>
      </c>
      <c r="K53" s="1283" t="s">
        <v>1326</v>
      </c>
      <c r="L53" s="184">
        <f>VLOOKUP(C53,'SOR RATE 2025-26'!A:D,4,0)</f>
        <v>18947.98</v>
      </c>
      <c r="M53" s="1276"/>
    </row>
    <row r="54" spans="1:15" ht="19.5" customHeight="1">
      <c r="A54" s="177" t="s">
        <v>1359</v>
      </c>
      <c r="B54" s="178" t="s">
        <v>1444</v>
      </c>
      <c r="C54" s="907">
        <v>7131950105</v>
      </c>
      <c r="D54" s="177" t="s">
        <v>32</v>
      </c>
      <c r="E54" s="177"/>
      <c r="F54" s="1276"/>
      <c r="G54" s="184"/>
      <c r="H54" s="177"/>
      <c r="I54" s="184"/>
      <c r="J54" s="1276"/>
      <c r="K54" s="177">
        <v>1</v>
      </c>
      <c r="L54" s="184">
        <f>VLOOKUP(C54,'SOR RATE 2025-26'!A:D,4,0)</f>
        <v>23685.95</v>
      </c>
      <c r="M54" s="184">
        <f>L54*K54</f>
        <v>23685.95</v>
      </c>
    </row>
    <row r="55" spans="1:15" ht="19.5" customHeight="1">
      <c r="A55" s="177" t="s">
        <v>1360</v>
      </c>
      <c r="B55" s="178" t="s">
        <v>1445</v>
      </c>
      <c r="C55" s="907">
        <v>7131950200</v>
      </c>
      <c r="D55" s="177" t="s">
        <v>32</v>
      </c>
      <c r="E55" s="177"/>
      <c r="F55" s="1276"/>
      <c r="G55" s="184"/>
      <c r="H55" s="177"/>
      <c r="I55" s="184"/>
      <c r="J55" s="1281"/>
      <c r="K55" s="177"/>
      <c r="L55" s="184"/>
      <c r="M55" s="184"/>
    </row>
    <row r="56" spans="1:15" ht="19.5" customHeight="1">
      <c r="A56" s="177" t="s">
        <v>1362</v>
      </c>
      <c r="B56" s="178" t="s">
        <v>1369</v>
      </c>
      <c r="C56" s="907">
        <v>7131950207</v>
      </c>
      <c r="D56" s="177" t="s">
        <v>32</v>
      </c>
      <c r="E56" s="177"/>
      <c r="F56" s="1276"/>
      <c r="G56" s="184"/>
      <c r="H56" s="177"/>
      <c r="I56" s="184"/>
      <c r="J56" s="1281"/>
      <c r="K56" s="177"/>
      <c r="L56" s="184"/>
      <c r="M56" s="184"/>
      <c r="N56" s="169"/>
    </row>
    <row r="57" spans="1:15" ht="19.5" customHeight="1">
      <c r="A57" s="177">
        <v>26</v>
      </c>
      <c r="B57" s="178" t="s">
        <v>1364</v>
      </c>
      <c r="C57" s="907">
        <v>7131930221</v>
      </c>
      <c r="D57" s="177" t="s">
        <v>32</v>
      </c>
      <c r="E57" s="982" t="s">
        <v>1326</v>
      </c>
      <c r="F57" s="1276"/>
      <c r="G57" s="184"/>
      <c r="H57" s="982" t="s">
        <v>1326</v>
      </c>
      <c r="I57" s="184"/>
      <c r="J57" s="184"/>
      <c r="K57" s="982">
        <v>1</v>
      </c>
      <c r="L57" s="184">
        <f>VLOOKUP(C57,'SOR RATE 2025-26'!A:D,4,0)</f>
        <v>10052.16</v>
      </c>
      <c r="M57" s="184">
        <f>L57*K57</f>
        <v>10052.16</v>
      </c>
    </row>
    <row r="58" spans="1:15" ht="20.25" customHeight="1">
      <c r="A58" s="1262">
        <v>27</v>
      </c>
      <c r="B58" s="924" t="s">
        <v>45</v>
      </c>
      <c r="C58" s="1284"/>
      <c r="D58" s="1262"/>
      <c r="E58" s="1262"/>
      <c r="F58" s="1262"/>
      <c r="G58" s="925">
        <f>SUM(G9:G57)</f>
        <v>119231.95110000002</v>
      </c>
      <c r="H58" s="925"/>
      <c r="I58" s="925"/>
      <c r="J58" s="925">
        <f>SUM(J9:J57)</f>
        <v>199892.79150000002</v>
      </c>
      <c r="K58" s="925"/>
      <c r="L58" s="925"/>
      <c r="M58" s="925">
        <f>SUM(M9:M57)</f>
        <v>281933.89202799991</v>
      </c>
      <c r="N58" s="829"/>
      <c r="O58" s="493"/>
    </row>
    <row r="59" spans="1:15" ht="20.25" customHeight="1">
      <c r="A59" s="927">
        <v>28</v>
      </c>
      <c r="B59" s="924" t="s">
        <v>46</v>
      </c>
      <c r="C59" s="903"/>
      <c r="D59" s="1262"/>
      <c r="E59" s="1262"/>
      <c r="F59" s="1262"/>
      <c r="G59" s="925">
        <f>G58/1.18</f>
        <v>101044.02635593222</v>
      </c>
      <c r="H59" s="1285"/>
      <c r="I59" s="925"/>
      <c r="J59" s="925">
        <f>J58/1.18</f>
        <v>169400.6707627119</v>
      </c>
      <c r="K59" s="1285"/>
      <c r="L59" s="925"/>
      <c r="M59" s="925">
        <f>M58/1.18</f>
        <v>238927.02714237283</v>
      </c>
      <c r="N59" s="457"/>
      <c r="O59" s="493"/>
    </row>
    <row r="60" spans="1:15" ht="20.25" customHeight="1">
      <c r="A60" s="1258">
        <v>29</v>
      </c>
      <c r="B60" s="916" t="s">
        <v>2016</v>
      </c>
      <c r="C60" s="931"/>
      <c r="D60" s="931"/>
      <c r="E60" s="931"/>
      <c r="F60" s="905">
        <v>7.4999999999999997E-2</v>
      </c>
      <c r="G60" s="184">
        <f>F60*G59</f>
        <v>7578.3019766949164</v>
      </c>
      <c r="H60" s="933"/>
      <c r="I60" s="905">
        <v>7.4999999999999997E-2</v>
      </c>
      <c r="J60" s="184">
        <f>I60*J59</f>
        <v>12705.050307203392</v>
      </c>
      <c r="K60" s="933"/>
      <c r="L60" s="905">
        <v>7.4999999999999997E-2</v>
      </c>
      <c r="M60" s="184">
        <f>L60*M59</f>
        <v>17919.527035677962</v>
      </c>
      <c r="N60" s="461"/>
      <c r="O60" s="829"/>
    </row>
    <row r="61" spans="1:15" ht="20.25" customHeight="1">
      <c r="A61" s="1258">
        <v>30</v>
      </c>
      <c r="B61" s="178" t="s">
        <v>47</v>
      </c>
      <c r="C61" s="180"/>
      <c r="D61" s="181" t="s">
        <v>12</v>
      </c>
      <c r="E61" s="905">
        <v>3</v>
      </c>
      <c r="F61" s="182">
        <f>367.67*1.029</f>
        <v>378.33242999999999</v>
      </c>
      <c r="G61" s="184">
        <f>E61*F61</f>
        <v>1134.99729</v>
      </c>
      <c r="H61" s="933">
        <v>3</v>
      </c>
      <c r="I61" s="184">
        <f>+F61</f>
        <v>378.33242999999999</v>
      </c>
      <c r="J61" s="184">
        <f>H61*I61</f>
        <v>1134.99729</v>
      </c>
      <c r="K61" s="933">
        <v>0</v>
      </c>
      <c r="L61" s="905">
        <v>0</v>
      </c>
      <c r="M61" s="905">
        <v>0</v>
      </c>
      <c r="N61" s="843"/>
      <c r="O61" s="988"/>
    </row>
    <row r="62" spans="1:15" ht="20.25" customHeight="1">
      <c r="A62" s="1258">
        <v>31</v>
      </c>
      <c r="B62" s="232" t="s">
        <v>69</v>
      </c>
      <c r="C62" s="177"/>
      <c r="D62" s="1286" t="s">
        <v>63</v>
      </c>
      <c r="E62" s="177">
        <v>1.85</v>
      </c>
      <c r="F62" s="182">
        <f>719.45*1.029</f>
        <v>740.31404999999995</v>
      </c>
      <c r="G62" s="184">
        <f>E62*F62</f>
        <v>1369.5809924999999</v>
      </c>
      <c r="H62" s="177">
        <v>1.85</v>
      </c>
      <c r="I62" s="182">
        <f>719.45*1.029</f>
        <v>740.31404999999995</v>
      </c>
      <c r="J62" s="184">
        <f>H62*I62</f>
        <v>1369.5809924999999</v>
      </c>
      <c r="K62" s="1278">
        <f>(4*0.3)+(4*0.2)+(4*0.05)</f>
        <v>2.2000000000000002</v>
      </c>
      <c r="L62" s="182">
        <f>719.45*1.029</f>
        <v>740.31404999999995</v>
      </c>
      <c r="M62" s="184">
        <f>K62*L62</f>
        <v>1628.69091</v>
      </c>
      <c r="N62" s="1287"/>
    </row>
    <row r="63" spans="1:15" ht="19.5" customHeight="1">
      <c r="A63" s="181">
        <v>32</v>
      </c>
      <c r="B63" s="916" t="s">
        <v>2219</v>
      </c>
      <c r="C63" s="989"/>
      <c r="D63" s="181" t="s">
        <v>12</v>
      </c>
      <c r="E63" s="181">
        <v>1</v>
      </c>
      <c r="F63" s="1288">
        <f>3266.55*1.029</f>
        <v>3361.2799500000001</v>
      </c>
      <c r="G63" s="182">
        <f>F63*E63</f>
        <v>3361.2799500000001</v>
      </c>
      <c r="H63" s="181">
        <v>1</v>
      </c>
      <c r="I63" s="182">
        <f>+F63</f>
        <v>3361.2799500000001</v>
      </c>
      <c r="J63" s="182">
        <f>I63*H63</f>
        <v>3361.2799500000001</v>
      </c>
      <c r="K63" s="950">
        <v>1</v>
      </c>
      <c r="L63" s="182">
        <f>+F63</f>
        <v>3361.2799500000001</v>
      </c>
      <c r="M63" s="182">
        <f>L63*K63</f>
        <v>3361.2799500000001</v>
      </c>
      <c r="N63" s="1289"/>
    </row>
    <row r="64" spans="1:15" ht="21.75" customHeight="1">
      <c r="A64" s="177">
        <v>33</v>
      </c>
      <c r="B64" s="178" t="s">
        <v>1367</v>
      </c>
      <c r="C64" s="907"/>
      <c r="D64" s="177"/>
      <c r="E64" s="177"/>
      <c r="F64" s="177"/>
      <c r="G64" s="182">
        <v>13303.3</v>
      </c>
      <c r="H64" s="182"/>
      <c r="I64" s="182"/>
      <c r="J64" s="182">
        <v>15169.25</v>
      </c>
      <c r="K64" s="182"/>
      <c r="L64" s="182"/>
      <c r="M64" s="182">
        <v>18844.27</v>
      </c>
      <c r="N64" s="983"/>
    </row>
    <row r="65" spans="1:16" s="629" customFormat="1" ht="30" customHeight="1">
      <c r="A65" s="1263" t="s">
        <v>1922</v>
      </c>
      <c r="B65" s="1024" t="s">
        <v>1844</v>
      </c>
      <c r="C65" s="1025"/>
      <c r="D65" s="1290"/>
      <c r="E65" s="1290"/>
      <c r="F65" s="1290"/>
      <c r="G65" s="1291"/>
      <c r="H65" s="1290"/>
      <c r="I65" s="1290"/>
      <c r="J65" s="1291"/>
      <c r="K65" s="1290"/>
      <c r="L65" s="1290"/>
      <c r="M65" s="1291"/>
      <c r="N65" s="1296"/>
      <c r="O65" s="24"/>
      <c r="P65" s="1016"/>
    </row>
    <row r="66" spans="1:16" s="629" customFormat="1" ht="19.5" customHeight="1">
      <c r="A66" s="1263" t="s">
        <v>1323</v>
      </c>
      <c r="B66" s="1229" t="s">
        <v>1845</v>
      </c>
      <c r="C66" s="1293"/>
      <c r="D66" s="342"/>
      <c r="E66" s="342"/>
      <c r="F66" s="1294" t="s">
        <v>1846</v>
      </c>
      <c r="G66" s="1294" t="s">
        <v>1846</v>
      </c>
      <c r="H66" s="342"/>
      <c r="I66" s="1294" t="s">
        <v>1846</v>
      </c>
      <c r="J66" s="1294" t="s">
        <v>1846</v>
      </c>
      <c r="K66" s="342"/>
      <c r="L66" s="1294" t="s">
        <v>1846</v>
      </c>
      <c r="M66" s="1294" t="s">
        <v>1846</v>
      </c>
      <c r="N66" s="1296"/>
      <c r="O66" s="24"/>
    </row>
    <row r="67" spans="1:16" s="629" customFormat="1" ht="31.5" customHeight="1">
      <c r="A67" s="1263" t="s">
        <v>1923</v>
      </c>
      <c r="B67" s="1230" t="s">
        <v>1848</v>
      </c>
      <c r="C67" s="1298"/>
      <c r="D67" s="1290"/>
      <c r="E67" s="1290"/>
      <c r="F67" s="1290"/>
      <c r="G67" s="1291"/>
      <c r="H67" s="1290"/>
      <c r="I67" s="1290"/>
      <c r="J67" s="1291"/>
      <c r="K67" s="1290"/>
      <c r="L67" s="1290"/>
      <c r="M67" s="1291"/>
      <c r="N67" s="1296"/>
      <c r="O67" s="548"/>
    </row>
    <row r="68" spans="1:16" s="629" customFormat="1" ht="18" customHeight="1">
      <c r="A68" s="1021" t="s">
        <v>1323</v>
      </c>
      <c r="B68" s="1036" t="s">
        <v>1849</v>
      </c>
      <c r="C68" s="1299"/>
      <c r="D68" s="342"/>
      <c r="E68" s="342"/>
      <c r="F68" s="342">
        <v>0.02</v>
      </c>
      <c r="G68" s="1300">
        <f>G59*F68</f>
        <v>2020.8805271186445</v>
      </c>
      <c r="H68" s="342"/>
      <c r="I68" s="342">
        <v>0.02</v>
      </c>
      <c r="J68" s="1300">
        <f>J59*I68</f>
        <v>3388.0134152542382</v>
      </c>
      <c r="K68" s="342"/>
      <c r="L68" s="342">
        <v>0.02</v>
      </c>
      <c r="M68" s="1295">
        <f>M59*L68</f>
        <v>4778.5405428474569</v>
      </c>
      <c r="N68" s="1296"/>
      <c r="O68" s="548"/>
    </row>
    <row r="69" spans="1:16" s="629" customFormat="1" ht="30" customHeight="1">
      <c r="A69" s="1033">
        <v>35</v>
      </c>
      <c r="B69" s="1231" t="s">
        <v>2678</v>
      </c>
      <c r="C69" s="1301"/>
      <c r="D69" s="1290"/>
      <c r="E69" s="1290"/>
      <c r="F69" s="1290"/>
      <c r="G69" s="1291"/>
      <c r="H69" s="1290"/>
      <c r="I69" s="1290"/>
      <c r="J69" s="1291"/>
      <c r="K69" s="1290"/>
      <c r="L69" s="1290"/>
      <c r="M69" s="1291"/>
      <c r="N69" s="1296"/>
    </row>
    <row r="70" spans="1:16" s="629" customFormat="1" ht="18" customHeight="1">
      <c r="A70" s="188" t="s">
        <v>1323</v>
      </c>
      <c r="B70" s="1232" t="s">
        <v>2371</v>
      </c>
      <c r="C70" s="1299"/>
      <c r="D70" s="342"/>
      <c r="E70" s="342"/>
      <c r="F70" s="342"/>
      <c r="G70" s="1300">
        <f>(G59+G60+G61+G62+G63+G64+G68)*0.125</f>
        <v>16226.545886530723</v>
      </c>
      <c r="H70" s="342"/>
      <c r="I70" s="342"/>
      <c r="J70" s="1300">
        <f>(J59+J60+J61+J62+J63+J64+J68)*0.125</f>
        <v>25816.105339708694</v>
      </c>
      <c r="K70" s="342"/>
      <c r="L70" s="342"/>
      <c r="M70" s="1295">
        <f>(M59+M60+M62+M63+M64+M68)*0.125</f>
        <v>35682.416947612284</v>
      </c>
      <c r="N70" s="187"/>
    </row>
    <row r="71" spans="1:16" s="629" customFormat="1" ht="18.75" customHeight="1">
      <c r="A71" s="188" t="s">
        <v>1324</v>
      </c>
      <c r="B71" s="1233" t="s">
        <v>2379</v>
      </c>
      <c r="C71" s="1298"/>
      <c r="D71" s="343"/>
      <c r="E71" s="343"/>
      <c r="F71" s="343"/>
      <c r="G71" s="1292"/>
      <c r="H71" s="343"/>
      <c r="I71" s="343"/>
      <c r="J71" s="1292"/>
      <c r="K71" s="343"/>
      <c r="L71" s="343"/>
      <c r="M71" s="1022"/>
      <c r="N71" s="187"/>
    </row>
    <row r="72" spans="1:16" s="629" customFormat="1" ht="43.5" customHeight="1">
      <c r="A72" s="1234">
        <v>36</v>
      </c>
      <c r="B72" s="1235" t="s">
        <v>2380</v>
      </c>
      <c r="C72" s="1298"/>
      <c r="D72" s="343"/>
      <c r="E72" s="343"/>
      <c r="F72" s="343"/>
      <c r="G72" s="1303">
        <f>SUM(G59+G60+G62+G63+G64+G68+G70+G61)</f>
        <v>146038.9129787765</v>
      </c>
      <c r="H72" s="1304"/>
      <c r="I72" s="1304"/>
      <c r="J72" s="246">
        <f>J70+J68+J64+J63+J62+J61+J60+J59</f>
        <v>232344.94805737823</v>
      </c>
      <c r="K72" s="1304"/>
      <c r="L72" s="1304"/>
      <c r="M72" s="1303">
        <f>SUM(M59+M60+M62+M63+M64+M68+M70)</f>
        <v>321141.75252851058</v>
      </c>
      <c r="N72" s="170"/>
    </row>
    <row r="73" spans="1:16" ht="21" customHeight="1">
      <c r="A73" s="177">
        <v>37</v>
      </c>
      <c r="B73" s="916" t="s">
        <v>1924</v>
      </c>
      <c r="C73" s="989"/>
      <c r="D73" s="177"/>
      <c r="E73" s="177"/>
      <c r="F73" s="177">
        <v>0.09</v>
      </c>
      <c r="G73" s="184">
        <f>F73*G72</f>
        <v>13143.502168089884</v>
      </c>
      <c r="H73" s="177"/>
      <c r="I73" s="177">
        <v>0.09</v>
      </c>
      <c r="J73" s="184">
        <f>I73*J72</f>
        <v>20911.045325164039</v>
      </c>
      <c r="K73" s="184"/>
      <c r="L73" s="184">
        <v>0.09</v>
      </c>
      <c r="M73" s="184">
        <f>L73*M72</f>
        <v>28902.75772756595</v>
      </c>
      <c r="N73" s="843"/>
    </row>
    <row r="74" spans="1:16" ht="21.75" customHeight="1">
      <c r="A74" s="177">
        <v>38</v>
      </c>
      <c r="B74" s="916" t="s">
        <v>1925</v>
      </c>
      <c r="C74" s="989"/>
      <c r="D74" s="177"/>
      <c r="E74" s="177"/>
      <c r="F74" s="177">
        <v>0.09</v>
      </c>
      <c r="G74" s="184">
        <f>F74*G72</f>
        <v>13143.502168089884</v>
      </c>
      <c r="H74" s="177"/>
      <c r="I74" s="177">
        <v>0.09</v>
      </c>
      <c r="J74" s="184">
        <f>I74*J72</f>
        <v>20911.045325164039</v>
      </c>
      <c r="K74" s="177"/>
      <c r="L74" s="177">
        <v>0.09</v>
      </c>
      <c r="M74" s="184">
        <f>L74*M72</f>
        <v>28902.75772756595</v>
      </c>
      <c r="N74" s="809"/>
    </row>
    <row r="75" spans="1:16" ht="18.75" customHeight="1">
      <c r="A75" s="177">
        <v>39</v>
      </c>
      <c r="B75" s="179" t="s">
        <v>1926</v>
      </c>
      <c r="C75" s="907"/>
      <c r="D75" s="177"/>
      <c r="E75" s="177"/>
      <c r="F75" s="177"/>
      <c r="G75" s="184">
        <f>G72+G73+G74</f>
        <v>172325.91731495626</v>
      </c>
      <c r="H75" s="184"/>
      <c r="I75" s="184"/>
      <c r="J75" s="184">
        <f>J72+J73+J74</f>
        <v>274167.03870770632</v>
      </c>
      <c r="K75" s="184"/>
      <c r="L75" s="184"/>
      <c r="M75" s="184">
        <f>M72+M73+M74</f>
        <v>378947.26798364246</v>
      </c>
    </row>
    <row r="76" spans="1:16" ht="24.75" customHeight="1">
      <c r="A76" s="1262">
        <v>40</v>
      </c>
      <c r="B76" s="991" t="s">
        <v>49</v>
      </c>
      <c r="C76" s="1305"/>
      <c r="D76" s="1262"/>
      <c r="E76" s="1262"/>
      <c r="F76" s="1262"/>
      <c r="G76" s="848">
        <f>ROUND(G75,0)</f>
        <v>172326</v>
      </c>
      <c r="H76" s="848"/>
      <c r="I76" s="848"/>
      <c r="J76" s="848">
        <f>ROUND(J75,0)</f>
        <v>274167</v>
      </c>
      <c r="K76" s="848"/>
      <c r="L76" s="848"/>
      <c r="M76" s="848">
        <f>ROUND(M75,0)</f>
        <v>378947</v>
      </c>
    </row>
    <row r="77" spans="1:16" ht="15.75">
      <c r="A77" s="1306"/>
      <c r="B77" s="1306" t="s">
        <v>2317</v>
      </c>
      <c r="C77" s="1306"/>
      <c r="D77" s="1306"/>
      <c r="E77" s="1306"/>
      <c r="F77" s="1306"/>
      <c r="G77" s="1306"/>
      <c r="H77" s="1306"/>
      <c r="I77" s="1306"/>
      <c r="J77" s="1306"/>
      <c r="K77" s="1306"/>
      <c r="L77" s="1306"/>
      <c r="M77" s="1306"/>
    </row>
    <row r="78" spans="1:16" ht="18" customHeight="1">
      <c r="A78" s="1307"/>
      <c r="B78" s="2058" t="s">
        <v>2318</v>
      </c>
      <c r="C78" s="2058"/>
      <c r="D78" s="2058"/>
      <c r="E78" s="2058"/>
      <c r="F78" s="2058"/>
      <c r="G78" s="2058"/>
      <c r="H78" s="2058"/>
      <c r="I78" s="2058"/>
      <c r="J78" s="960"/>
      <c r="K78" s="960"/>
      <c r="L78" s="960"/>
      <c r="M78" s="960"/>
    </row>
    <row r="79" spans="1:16" ht="18" customHeight="1">
      <c r="A79" s="959"/>
      <c r="B79" s="2059" t="s">
        <v>2319</v>
      </c>
      <c r="C79" s="2059"/>
      <c r="D79" s="2059"/>
      <c r="E79" s="2059"/>
      <c r="F79" s="2059"/>
      <c r="G79" s="2059"/>
      <c r="H79" s="2059"/>
      <c r="I79" s="2059"/>
      <c r="J79" s="1308"/>
      <c r="K79" s="1308"/>
      <c r="L79" s="1308"/>
      <c r="M79" s="1308"/>
    </row>
    <row r="80" spans="1:16" ht="52.5" customHeight="1">
      <c r="A80" s="959"/>
      <c r="B80" s="1943" t="s">
        <v>2718</v>
      </c>
      <c r="C80" s="1943"/>
      <c r="D80" s="1943"/>
      <c r="E80" s="1943"/>
      <c r="F80" s="1943"/>
      <c r="G80" s="1943"/>
      <c r="H80" s="1943"/>
      <c r="I80" s="1852"/>
      <c r="J80" s="1308"/>
      <c r="K80" s="1308"/>
      <c r="L80" s="1308"/>
      <c r="M80" s="1308"/>
    </row>
    <row r="81" spans="1:14" ht="46.5" customHeight="1">
      <c r="A81" s="959"/>
      <c r="B81" s="1961" t="s">
        <v>2732</v>
      </c>
      <c r="C81" s="1961"/>
      <c r="D81" s="1961"/>
      <c r="E81" s="1961"/>
      <c r="F81" s="1961"/>
      <c r="G81" s="1961"/>
      <c r="H81" s="1961"/>
      <c r="I81" s="493"/>
      <c r="J81" s="493"/>
      <c r="K81" s="959"/>
      <c r="L81" s="493"/>
      <c r="M81" s="493"/>
      <c r="N81" s="1308"/>
    </row>
    <row r="82" spans="1:14" ht="19.5" customHeight="1">
      <c r="B82" s="2057" t="s">
        <v>2320</v>
      </c>
      <c r="C82" s="2057"/>
      <c r="D82" s="2057"/>
      <c r="E82" s="2057"/>
      <c r="F82" s="2057"/>
      <c r="G82" s="2057"/>
      <c r="H82" s="2057"/>
      <c r="I82" s="2057"/>
      <c r="N82" s="1308"/>
    </row>
    <row r="84" spans="1:14" ht="30.75" customHeight="1">
      <c r="B84" s="1961" t="s">
        <v>2647</v>
      </c>
      <c r="C84" s="1961"/>
      <c r="D84" s="1961"/>
      <c r="E84" s="1961"/>
      <c r="F84" s="1961"/>
      <c r="G84" s="1961"/>
      <c r="N84" s="1308"/>
    </row>
    <row r="85" spans="1:14" ht="21.75" customHeight="1">
      <c r="B85" s="2057" t="s">
        <v>2695</v>
      </c>
      <c r="C85" s="2057"/>
      <c r="D85" s="2057"/>
      <c r="E85" s="2057"/>
      <c r="F85" s="2057"/>
      <c r="G85" s="2057"/>
      <c r="N85" s="1308"/>
    </row>
    <row r="86" spans="1:14" ht="7.5" customHeight="1">
      <c r="B86" s="1786"/>
      <c r="C86" s="1786"/>
      <c r="D86" s="1786"/>
      <c r="E86" s="1786"/>
      <c r="F86" s="1786"/>
      <c r="G86" s="1786"/>
      <c r="N86" s="1308"/>
    </row>
    <row r="87" spans="1:14" ht="20.25">
      <c r="A87" s="368" t="s">
        <v>50</v>
      </c>
      <c r="B87" s="1961" t="s">
        <v>1450</v>
      </c>
      <c r="C87" s="1961"/>
      <c r="D87" s="1961"/>
      <c r="E87" s="1961"/>
      <c r="F87" s="1961"/>
      <c r="G87" s="1961"/>
      <c r="N87" s="1308"/>
    </row>
    <row r="88" spans="1:14">
      <c r="A88" s="1164"/>
      <c r="B88" s="195"/>
      <c r="C88" s="1164"/>
      <c r="D88" s="1164"/>
      <c r="E88" s="195"/>
      <c r="F88" s="195"/>
      <c r="G88" s="195"/>
      <c r="H88" s="195"/>
      <c r="I88" s="195"/>
      <c r="J88" s="195"/>
      <c r="K88" s="195"/>
      <c r="L88" s="195"/>
      <c r="M88" s="195"/>
    </row>
    <row r="89" spans="1:14" ht="15">
      <c r="A89" s="914"/>
      <c r="B89" s="809"/>
      <c r="C89" s="1309"/>
      <c r="D89" s="914"/>
      <c r="E89" s="914"/>
      <c r="F89" s="1310"/>
      <c r="G89" s="1310"/>
      <c r="H89" s="1311"/>
      <c r="I89" s="1310"/>
      <c r="J89" s="1310"/>
      <c r="K89" s="1311"/>
      <c r="L89" s="1310"/>
      <c r="M89" s="1310"/>
    </row>
    <row r="90" spans="1:14">
      <c r="A90" s="1164"/>
      <c r="B90" s="195"/>
      <c r="C90" s="1164"/>
      <c r="D90" s="1164"/>
      <c r="E90" s="195"/>
      <c r="F90" s="195"/>
      <c r="G90" s="195"/>
      <c r="H90" s="195"/>
      <c r="I90" s="195"/>
      <c r="J90" s="195"/>
      <c r="K90" s="195"/>
      <c r="L90" s="195"/>
      <c r="M90" s="195"/>
    </row>
  </sheetData>
  <mergeCells count="22">
    <mergeCell ref="A8:A13"/>
    <mergeCell ref="A14:A15"/>
    <mergeCell ref="F1:J1"/>
    <mergeCell ref="B3:M3"/>
    <mergeCell ref="A5:A6"/>
    <mergeCell ref="B5:B6"/>
    <mergeCell ref="C5:C6"/>
    <mergeCell ref="D5:D6"/>
    <mergeCell ref="E5:G5"/>
    <mergeCell ref="H5:J5"/>
    <mergeCell ref="K5:M5"/>
    <mergeCell ref="A25:A27"/>
    <mergeCell ref="A32:A34"/>
    <mergeCell ref="A39:A43"/>
    <mergeCell ref="B85:G85"/>
    <mergeCell ref="B87:G87"/>
    <mergeCell ref="B84:G84"/>
    <mergeCell ref="B78:I78"/>
    <mergeCell ref="B79:I79"/>
    <mergeCell ref="B82:I82"/>
    <mergeCell ref="B80:H80"/>
    <mergeCell ref="B81:H81"/>
  </mergeCells>
  <conditionalFormatting sqref="B58">
    <cfRule type="cellIs" dxfId="44" priority="2" stopIfTrue="1" operator="equal">
      <formula>"?"</formula>
    </cfRule>
  </conditionalFormatting>
  <conditionalFormatting sqref="B59">
    <cfRule type="cellIs" dxfId="43" priority="1" stopIfTrue="1" operator="equal">
      <formula>"?"</formula>
    </cfRule>
  </conditionalFormatting>
  <pageMargins left="0.11811023622047245" right="0.19685039370078741" top="7.874015748031496E-2" bottom="0.19685039370078741" header="0.39370078740157483" footer="0.19685039370078741"/>
  <pageSetup paperSize="9" scale="5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zoomScale="90" zoomScaleNormal="90" zoomScaleSheetLayoutView="70" workbookViewId="0">
      <pane xSplit="2" ySplit="9" topLeftCell="C51" activePane="bottomRight" state="frozen"/>
      <selection pane="topRight" activeCell="C1" sqref="C1"/>
      <selection pane="bottomLeft" activeCell="A10" sqref="A10"/>
      <selection pane="bottomRight" activeCell="C54" sqref="C54"/>
    </sheetView>
  </sheetViews>
  <sheetFormatPr defaultRowHeight="12.75"/>
  <cols>
    <col min="1" max="1" width="4.85546875" style="503" customWidth="1"/>
    <col min="2" max="2" width="45.42578125" style="183" customWidth="1"/>
    <col min="3" max="3" width="13.42578125" style="183" customWidth="1"/>
    <col min="4" max="4" width="7.140625" style="183" customWidth="1"/>
    <col min="5" max="5" width="6.7109375" style="183" customWidth="1"/>
    <col min="6" max="6" width="12.5703125" style="183" customWidth="1"/>
    <col min="7" max="7" width="14.85546875" style="183" customWidth="1"/>
    <col min="8" max="8" width="6.7109375" style="183" customWidth="1"/>
    <col min="9" max="9" width="14.5703125" style="183" customWidth="1"/>
    <col min="10" max="10" width="11.140625" style="183" customWidth="1"/>
    <col min="11" max="11" width="6.7109375" style="183" customWidth="1"/>
    <col min="12" max="12" width="17.85546875" style="183" customWidth="1"/>
    <col min="13" max="13" width="11.28515625" style="183" customWidth="1"/>
    <col min="14" max="14" width="6.7109375" style="183" customWidth="1"/>
    <col min="15" max="15" width="11" style="183" bestFit="1" customWidth="1"/>
    <col min="16" max="16" width="11.85546875" style="183" bestFit="1" customWidth="1"/>
    <col min="17" max="17" width="6.7109375" style="183" customWidth="1"/>
    <col min="18" max="18" width="11" style="183" customWidth="1"/>
    <col min="19" max="19" width="16.7109375" style="183" customWidth="1"/>
    <col min="20" max="20" width="25.28515625" style="183" customWidth="1"/>
    <col min="21" max="21" width="10" style="183" customWidth="1"/>
    <col min="22" max="259" width="9.140625" style="183"/>
    <col min="260" max="260" width="4.85546875" style="183" customWidth="1"/>
    <col min="261" max="261" width="42.5703125" style="183" customWidth="1"/>
    <col min="262" max="262" width="13.42578125" style="183" customWidth="1"/>
    <col min="263" max="263" width="5.85546875" style="183" bestFit="1" customWidth="1"/>
    <col min="264" max="264" width="6.7109375" style="183" customWidth="1"/>
    <col min="265" max="265" width="9.85546875" style="183" bestFit="1" customWidth="1"/>
    <col min="266" max="266" width="11.140625" style="183" customWidth="1"/>
    <col min="267" max="267" width="6.7109375" style="183" customWidth="1"/>
    <col min="268" max="268" width="9.85546875" style="183" bestFit="1" customWidth="1"/>
    <col min="269" max="269" width="11.140625" style="183" customWidth="1"/>
    <col min="270" max="270" width="6.7109375" style="183" customWidth="1"/>
    <col min="271" max="271" width="11" style="183" bestFit="1" customWidth="1"/>
    <col min="272" max="272" width="11.28515625" style="183" customWidth="1"/>
    <col min="273" max="273" width="6.7109375" style="183" customWidth="1"/>
    <col min="274" max="275" width="11" style="183" bestFit="1" customWidth="1"/>
    <col min="276" max="276" width="25.28515625" style="183" customWidth="1"/>
    <col min="277" max="277" width="21" style="183" customWidth="1"/>
    <col min="278" max="515" width="9.140625" style="183"/>
    <col min="516" max="516" width="4.85546875" style="183" customWidth="1"/>
    <col min="517" max="517" width="42.5703125" style="183" customWidth="1"/>
    <col min="518" max="518" width="13.42578125" style="183" customWidth="1"/>
    <col min="519" max="519" width="5.85546875" style="183" bestFit="1" customWidth="1"/>
    <col min="520" max="520" width="6.7109375" style="183" customWidth="1"/>
    <col min="521" max="521" width="9.85546875" style="183" bestFit="1" customWidth="1"/>
    <col min="522" max="522" width="11.140625" style="183" customWidth="1"/>
    <col min="523" max="523" width="6.7109375" style="183" customWidth="1"/>
    <col min="524" max="524" width="9.85546875" style="183" bestFit="1" customWidth="1"/>
    <col min="525" max="525" width="11.140625" style="183" customWidth="1"/>
    <col min="526" max="526" width="6.7109375" style="183" customWidth="1"/>
    <col min="527" max="527" width="11" style="183" bestFit="1" customWidth="1"/>
    <col min="528" max="528" width="11.28515625" style="183" customWidth="1"/>
    <col min="529" max="529" width="6.7109375" style="183" customWidth="1"/>
    <col min="530" max="531" width="11" style="183" bestFit="1" customWidth="1"/>
    <col min="532" max="532" width="25.28515625" style="183" customWidth="1"/>
    <col min="533" max="533" width="21" style="183" customWidth="1"/>
    <col min="534" max="771" width="9.140625" style="183"/>
    <col min="772" max="772" width="4.85546875" style="183" customWidth="1"/>
    <col min="773" max="773" width="42.5703125" style="183" customWidth="1"/>
    <col min="774" max="774" width="13.42578125" style="183" customWidth="1"/>
    <col min="775" max="775" width="5.85546875" style="183" bestFit="1" customWidth="1"/>
    <col min="776" max="776" width="6.7109375" style="183" customWidth="1"/>
    <col min="777" max="777" width="9.85546875" style="183" bestFit="1" customWidth="1"/>
    <col min="778" max="778" width="11.140625" style="183" customWidth="1"/>
    <col min="779" max="779" width="6.7109375" style="183" customWidth="1"/>
    <col min="780" max="780" width="9.85546875" style="183" bestFit="1" customWidth="1"/>
    <col min="781" max="781" width="11.140625" style="183" customWidth="1"/>
    <col min="782" max="782" width="6.7109375" style="183" customWidth="1"/>
    <col min="783" max="783" width="11" style="183" bestFit="1" customWidth="1"/>
    <col min="784" max="784" width="11.28515625" style="183" customWidth="1"/>
    <col min="785" max="785" width="6.7109375" style="183" customWidth="1"/>
    <col min="786" max="787" width="11" style="183" bestFit="1" customWidth="1"/>
    <col min="788" max="788" width="25.28515625" style="183" customWidth="1"/>
    <col min="789" max="789" width="21" style="183" customWidth="1"/>
    <col min="790" max="1027" width="9.140625" style="183"/>
    <col min="1028" max="1028" width="4.85546875" style="183" customWidth="1"/>
    <col min="1029" max="1029" width="42.5703125" style="183" customWidth="1"/>
    <col min="1030" max="1030" width="13.42578125" style="183" customWidth="1"/>
    <col min="1031" max="1031" width="5.85546875" style="183" bestFit="1" customWidth="1"/>
    <col min="1032" max="1032" width="6.7109375" style="183" customWidth="1"/>
    <col min="1033" max="1033" width="9.85546875" style="183" bestFit="1" customWidth="1"/>
    <col min="1034" max="1034" width="11.140625" style="183" customWidth="1"/>
    <col min="1035" max="1035" width="6.7109375" style="183" customWidth="1"/>
    <col min="1036" max="1036" width="9.85546875" style="183" bestFit="1" customWidth="1"/>
    <col min="1037" max="1037" width="11.140625" style="183" customWidth="1"/>
    <col min="1038" max="1038" width="6.7109375" style="183" customWidth="1"/>
    <col min="1039" max="1039" width="11" style="183" bestFit="1" customWidth="1"/>
    <col min="1040" max="1040" width="11.28515625" style="183" customWidth="1"/>
    <col min="1041" max="1041" width="6.7109375" style="183" customWidth="1"/>
    <col min="1042" max="1043" width="11" style="183" bestFit="1" customWidth="1"/>
    <col min="1044" max="1044" width="25.28515625" style="183" customWidth="1"/>
    <col min="1045" max="1045" width="21" style="183" customWidth="1"/>
    <col min="1046" max="1283" width="9.140625" style="183"/>
    <col min="1284" max="1284" width="4.85546875" style="183" customWidth="1"/>
    <col min="1285" max="1285" width="42.5703125" style="183" customWidth="1"/>
    <col min="1286" max="1286" width="13.42578125" style="183" customWidth="1"/>
    <col min="1287" max="1287" width="5.85546875" style="183" bestFit="1" customWidth="1"/>
    <col min="1288" max="1288" width="6.7109375" style="183" customWidth="1"/>
    <col min="1289" max="1289" width="9.85546875" style="183" bestFit="1" customWidth="1"/>
    <col min="1290" max="1290" width="11.140625" style="183" customWidth="1"/>
    <col min="1291" max="1291" width="6.7109375" style="183" customWidth="1"/>
    <col min="1292" max="1292" width="9.85546875" style="183" bestFit="1" customWidth="1"/>
    <col min="1293" max="1293" width="11.140625" style="183" customWidth="1"/>
    <col min="1294" max="1294" width="6.7109375" style="183" customWidth="1"/>
    <col min="1295" max="1295" width="11" style="183" bestFit="1" customWidth="1"/>
    <col min="1296" max="1296" width="11.28515625" style="183" customWidth="1"/>
    <col min="1297" max="1297" width="6.7109375" style="183" customWidth="1"/>
    <col min="1298" max="1299" width="11" style="183" bestFit="1" customWidth="1"/>
    <col min="1300" max="1300" width="25.28515625" style="183" customWidth="1"/>
    <col min="1301" max="1301" width="21" style="183" customWidth="1"/>
    <col min="1302" max="1539" width="9.140625" style="183"/>
    <col min="1540" max="1540" width="4.85546875" style="183" customWidth="1"/>
    <col min="1541" max="1541" width="42.5703125" style="183" customWidth="1"/>
    <col min="1542" max="1542" width="13.42578125" style="183" customWidth="1"/>
    <col min="1543" max="1543" width="5.85546875" style="183" bestFit="1" customWidth="1"/>
    <col min="1544" max="1544" width="6.7109375" style="183" customWidth="1"/>
    <col min="1545" max="1545" width="9.85546875" style="183" bestFit="1" customWidth="1"/>
    <col min="1546" max="1546" width="11.140625" style="183" customWidth="1"/>
    <col min="1547" max="1547" width="6.7109375" style="183" customWidth="1"/>
    <col min="1548" max="1548" width="9.85546875" style="183" bestFit="1" customWidth="1"/>
    <col min="1549" max="1549" width="11.140625" style="183" customWidth="1"/>
    <col min="1550" max="1550" width="6.7109375" style="183" customWidth="1"/>
    <col min="1551" max="1551" width="11" style="183" bestFit="1" customWidth="1"/>
    <col min="1552" max="1552" width="11.28515625" style="183" customWidth="1"/>
    <col min="1553" max="1553" width="6.7109375" style="183" customWidth="1"/>
    <col min="1554" max="1555" width="11" style="183" bestFit="1" customWidth="1"/>
    <col min="1556" max="1556" width="25.28515625" style="183" customWidth="1"/>
    <col min="1557" max="1557" width="21" style="183" customWidth="1"/>
    <col min="1558" max="1795" width="9.140625" style="183"/>
    <col min="1796" max="1796" width="4.85546875" style="183" customWidth="1"/>
    <col min="1797" max="1797" width="42.5703125" style="183" customWidth="1"/>
    <col min="1798" max="1798" width="13.42578125" style="183" customWidth="1"/>
    <col min="1799" max="1799" width="5.85546875" style="183" bestFit="1" customWidth="1"/>
    <col min="1800" max="1800" width="6.7109375" style="183" customWidth="1"/>
    <col min="1801" max="1801" width="9.85546875" style="183" bestFit="1" customWidth="1"/>
    <col min="1802" max="1802" width="11.140625" style="183" customWidth="1"/>
    <col min="1803" max="1803" width="6.7109375" style="183" customWidth="1"/>
    <col min="1804" max="1804" width="9.85546875" style="183" bestFit="1" customWidth="1"/>
    <col min="1805" max="1805" width="11.140625" style="183" customWidth="1"/>
    <col min="1806" max="1806" width="6.7109375" style="183" customWidth="1"/>
    <col min="1807" max="1807" width="11" style="183" bestFit="1" customWidth="1"/>
    <col min="1808" max="1808" width="11.28515625" style="183" customWidth="1"/>
    <col min="1809" max="1809" width="6.7109375" style="183" customWidth="1"/>
    <col min="1810" max="1811" width="11" style="183" bestFit="1" customWidth="1"/>
    <col min="1812" max="1812" width="25.28515625" style="183" customWidth="1"/>
    <col min="1813" max="1813" width="21" style="183" customWidth="1"/>
    <col min="1814" max="2051" width="9.140625" style="183"/>
    <col min="2052" max="2052" width="4.85546875" style="183" customWidth="1"/>
    <col min="2053" max="2053" width="42.5703125" style="183" customWidth="1"/>
    <col min="2054" max="2054" width="13.42578125" style="183" customWidth="1"/>
    <col min="2055" max="2055" width="5.85546875" style="183" bestFit="1" customWidth="1"/>
    <col min="2056" max="2056" width="6.7109375" style="183" customWidth="1"/>
    <col min="2057" max="2057" width="9.85546875" style="183" bestFit="1" customWidth="1"/>
    <col min="2058" max="2058" width="11.140625" style="183" customWidth="1"/>
    <col min="2059" max="2059" width="6.7109375" style="183" customWidth="1"/>
    <col min="2060" max="2060" width="9.85546875" style="183" bestFit="1" customWidth="1"/>
    <col min="2061" max="2061" width="11.140625" style="183" customWidth="1"/>
    <col min="2062" max="2062" width="6.7109375" style="183" customWidth="1"/>
    <col min="2063" max="2063" width="11" style="183" bestFit="1" customWidth="1"/>
    <col min="2064" max="2064" width="11.28515625" style="183" customWidth="1"/>
    <col min="2065" max="2065" width="6.7109375" style="183" customWidth="1"/>
    <col min="2066" max="2067" width="11" style="183" bestFit="1" customWidth="1"/>
    <col min="2068" max="2068" width="25.28515625" style="183" customWidth="1"/>
    <col min="2069" max="2069" width="21" style="183" customWidth="1"/>
    <col min="2070" max="2307" width="9.140625" style="183"/>
    <col min="2308" max="2308" width="4.85546875" style="183" customWidth="1"/>
    <col min="2309" max="2309" width="42.5703125" style="183" customWidth="1"/>
    <col min="2310" max="2310" width="13.42578125" style="183" customWidth="1"/>
    <col min="2311" max="2311" width="5.85546875" style="183" bestFit="1" customWidth="1"/>
    <col min="2312" max="2312" width="6.7109375" style="183" customWidth="1"/>
    <col min="2313" max="2313" width="9.85546875" style="183" bestFit="1" customWidth="1"/>
    <col min="2314" max="2314" width="11.140625" style="183" customWidth="1"/>
    <col min="2315" max="2315" width="6.7109375" style="183" customWidth="1"/>
    <col min="2316" max="2316" width="9.85546875" style="183" bestFit="1" customWidth="1"/>
    <col min="2317" max="2317" width="11.140625" style="183" customWidth="1"/>
    <col min="2318" max="2318" width="6.7109375" style="183" customWidth="1"/>
    <col min="2319" max="2319" width="11" style="183" bestFit="1" customWidth="1"/>
    <col min="2320" max="2320" width="11.28515625" style="183" customWidth="1"/>
    <col min="2321" max="2321" width="6.7109375" style="183" customWidth="1"/>
    <col min="2322" max="2323" width="11" style="183" bestFit="1" customWidth="1"/>
    <col min="2324" max="2324" width="25.28515625" style="183" customWidth="1"/>
    <col min="2325" max="2325" width="21" style="183" customWidth="1"/>
    <col min="2326" max="2563" width="9.140625" style="183"/>
    <col min="2564" max="2564" width="4.85546875" style="183" customWidth="1"/>
    <col min="2565" max="2565" width="42.5703125" style="183" customWidth="1"/>
    <col min="2566" max="2566" width="13.42578125" style="183" customWidth="1"/>
    <col min="2567" max="2567" width="5.85546875" style="183" bestFit="1" customWidth="1"/>
    <col min="2568" max="2568" width="6.7109375" style="183" customWidth="1"/>
    <col min="2569" max="2569" width="9.85546875" style="183" bestFit="1" customWidth="1"/>
    <col min="2570" max="2570" width="11.140625" style="183" customWidth="1"/>
    <col min="2571" max="2571" width="6.7109375" style="183" customWidth="1"/>
    <col min="2572" max="2572" width="9.85546875" style="183" bestFit="1" customWidth="1"/>
    <col min="2573" max="2573" width="11.140625" style="183" customWidth="1"/>
    <col min="2574" max="2574" width="6.7109375" style="183" customWidth="1"/>
    <col min="2575" max="2575" width="11" style="183" bestFit="1" customWidth="1"/>
    <col min="2576" max="2576" width="11.28515625" style="183" customWidth="1"/>
    <col min="2577" max="2577" width="6.7109375" style="183" customWidth="1"/>
    <col min="2578" max="2579" width="11" style="183" bestFit="1" customWidth="1"/>
    <col min="2580" max="2580" width="25.28515625" style="183" customWidth="1"/>
    <col min="2581" max="2581" width="21" style="183" customWidth="1"/>
    <col min="2582" max="2819" width="9.140625" style="183"/>
    <col min="2820" max="2820" width="4.85546875" style="183" customWidth="1"/>
    <col min="2821" max="2821" width="42.5703125" style="183" customWidth="1"/>
    <col min="2822" max="2822" width="13.42578125" style="183" customWidth="1"/>
    <col min="2823" max="2823" width="5.85546875" style="183" bestFit="1" customWidth="1"/>
    <col min="2824" max="2824" width="6.7109375" style="183" customWidth="1"/>
    <col min="2825" max="2825" width="9.85546875" style="183" bestFit="1" customWidth="1"/>
    <col min="2826" max="2826" width="11.140625" style="183" customWidth="1"/>
    <col min="2827" max="2827" width="6.7109375" style="183" customWidth="1"/>
    <col min="2828" max="2828" width="9.85546875" style="183" bestFit="1" customWidth="1"/>
    <col min="2829" max="2829" width="11.140625" style="183" customWidth="1"/>
    <col min="2830" max="2830" width="6.7109375" style="183" customWidth="1"/>
    <col min="2831" max="2831" width="11" style="183" bestFit="1" customWidth="1"/>
    <col min="2832" max="2832" width="11.28515625" style="183" customWidth="1"/>
    <col min="2833" max="2833" width="6.7109375" style="183" customWidth="1"/>
    <col min="2834" max="2835" width="11" style="183" bestFit="1" customWidth="1"/>
    <col min="2836" max="2836" width="25.28515625" style="183" customWidth="1"/>
    <col min="2837" max="2837" width="21" style="183" customWidth="1"/>
    <col min="2838" max="3075" width="9.140625" style="183"/>
    <col min="3076" max="3076" width="4.85546875" style="183" customWidth="1"/>
    <col min="3077" max="3077" width="42.5703125" style="183" customWidth="1"/>
    <col min="3078" max="3078" width="13.42578125" style="183" customWidth="1"/>
    <col min="3079" max="3079" width="5.85546875" style="183" bestFit="1" customWidth="1"/>
    <col min="3080" max="3080" width="6.7109375" style="183" customWidth="1"/>
    <col min="3081" max="3081" width="9.85546875" style="183" bestFit="1" customWidth="1"/>
    <col min="3082" max="3082" width="11.140625" style="183" customWidth="1"/>
    <col min="3083" max="3083" width="6.7109375" style="183" customWidth="1"/>
    <col min="3084" max="3084" width="9.85546875" style="183" bestFit="1" customWidth="1"/>
    <col min="3085" max="3085" width="11.140625" style="183" customWidth="1"/>
    <col min="3086" max="3086" width="6.7109375" style="183" customWidth="1"/>
    <col min="3087" max="3087" width="11" style="183" bestFit="1" customWidth="1"/>
    <col min="3088" max="3088" width="11.28515625" style="183" customWidth="1"/>
    <col min="3089" max="3089" width="6.7109375" style="183" customWidth="1"/>
    <col min="3090" max="3091" width="11" style="183" bestFit="1" customWidth="1"/>
    <col min="3092" max="3092" width="25.28515625" style="183" customWidth="1"/>
    <col min="3093" max="3093" width="21" style="183" customWidth="1"/>
    <col min="3094" max="3331" width="9.140625" style="183"/>
    <col min="3332" max="3332" width="4.85546875" style="183" customWidth="1"/>
    <col min="3333" max="3333" width="42.5703125" style="183" customWidth="1"/>
    <col min="3334" max="3334" width="13.42578125" style="183" customWidth="1"/>
    <col min="3335" max="3335" width="5.85546875" style="183" bestFit="1" customWidth="1"/>
    <col min="3336" max="3336" width="6.7109375" style="183" customWidth="1"/>
    <col min="3337" max="3337" width="9.85546875" style="183" bestFit="1" customWidth="1"/>
    <col min="3338" max="3338" width="11.140625" style="183" customWidth="1"/>
    <col min="3339" max="3339" width="6.7109375" style="183" customWidth="1"/>
    <col min="3340" max="3340" width="9.85546875" style="183" bestFit="1" customWidth="1"/>
    <col min="3341" max="3341" width="11.140625" style="183" customWidth="1"/>
    <col min="3342" max="3342" width="6.7109375" style="183" customWidth="1"/>
    <col min="3343" max="3343" width="11" style="183" bestFit="1" customWidth="1"/>
    <col min="3344" max="3344" width="11.28515625" style="183" customWidth="1"/>
    <col min="3345" max="3345" width="6.7109375" style="183" customWidth="1"/>
    <col min="3346" max="3347" width="11" style="183" bestFit="1" customWidth="1"/>
    <col min="3348" max="3348" width="25.28515625" style="183" customWidth="1"/>
    <col min="3349" max="3349" width="21" style="183" customWidth="1"/>
    <col min="3350" max="3587" width="9.140625" style="183"/>
    <col min="3588" max="3588" width="4.85546875" style="183" customWidth="1"/>
    <col min="3589" max="3589" width="42.5703125" style="183" customWidth="1"/>
    <col min="3590" max="3590" width="13.42578125" style="183" customWidth="1"/>
    <col min="3591" max="3591" width="5.85546875" style="183" bestFit="1" customWidth="1"/>
    <col min="3592" max="3592" width="6.7109375" style="183" customWidth="1"/>
    <col min="3593" max="3593" width="9.85546875" style="183" bestFit="1" customWidth="1"/>
    <col min="3594" max="3594" width="11.140625" style="183" customWidth="1"/>
    <col min="3595" max="3595" width="6.7109375" style="183" customWidth="1"/>
    <col min="3596" max="3596" width="9.85546875" style="183" bestFit="1" customWidth="1"/>
    <col min="3597" max="3597" width="11.140625" style="183" customWidth="1"/>
    <col min="3598" max="3598" width="6.7109375" style="183" customWidth="1"/>
    <col min="3599" max="3599" width="11" style="183" bestFit="1" customWidth="1"/>
    <col min="3600" max="3600" width="11.28515625" style="183" customWidth="1"/>
    <col min="3601" max="3601" width="6.7109375" style="183" customWidth="1"/>
    <col min="3602" max="3603" width="11" style="183" bestFit="1" customWidth="1"/>
    <col min="3604" max="3604" width="25.28515625" style="183" customWidth="1"/>
    <col min="3605" max="3605" width="21" style="183" customWidth="1"/>
    <col min="3606" max="3843" width="9.140625" style="183"/>
    <col min="3844" max="3844" width="4.85546875" style="183" customWidth="1"/>
    <col min="3845" max="3845" width="42.5703125" style="183" customWidth="1"/>
    <col min="3846" max="3846" width="13.42578125" style="183" customWidth="1"/>
    <col min="3847" max="3847" width="5.85546875" style="183" bestFit="1" customWidth="1"/>
    <col min="3848" max="3848" width="6.7109375" style="183" customWidth="1"/>
    <col min="3849" max="3849" width="9.85546875" style="183" bestFit="1" customWidth="1"/>
    <col min="3850" max="3850" width="11.140625" style="183" customWidth="1"/>
    <col min="3851" max="3851" width="6.7109375" style="183" customWidth="1"/>
    <col min="3852" max="3852" width="9.85546875" style="183" bestFit="1" customWidth="1"/>
    <col min="3853" max="3853" width="11.140625" style="183" customWidth="1"/>
    <col min="3854" max="3854" width="6.7109375" style="183" customWidth="1"/>
    <col min="3855" max="3855" width="11" style="183" bestFit="1" customWidth="1"/>
    <col min="3856" max="3856" width="11.28515625" style="183" customWidth="1"/>
    <col min="3857" max="3857" width="6.7109375" style="183" customWidth="1"/>
    <col min="3858" max="3859" width="11" style="183" bestFit="1" customWidth="1"/>
    <col min="3860" max="3860" width="25.28515625" style="183" customWidth="1"/>
    <col min="3861" max="3861" width="21" style="183" customWidth="1"/>
    <col min="3862" max="4099" width="9.140625" style="183"/>
    <col min="4100" max="4100" width="4.85546875" style="183" customWidth="1"/>
    <col min="4101" max="4101" width="42.5703125" style="183" customWidth="1"/>
    <col min="4102" max="4102" width="13.42578125" style="183" customWidth="1"/>
    <col min="4103" max="4103" width="5.85546875" style="183" bestFit="1" customWidth="1"/>
    <col min="4104" max="4104" width="6.7109375" style="183" customWidth="1"/>
    <col min="4105" max="4105" width="9.85546875" style="183" bestFit="1" customWidth="1"/>
    <col min="4106" max="4106" width="11.140625" style="183" customWidth="1"/>
    <col min="4107" max="4107" width="6.7109375" style="183" customWidth="1"/>
    <col min="4108" max="4108" width="9.85546875" style="183" bestFit="1" customWidth="1"/>
    <col min="4109" max="4109" width="11.140625" style="183" customWidth="1"/>
    <col min="4110" max="4110" width="6.7109375" style="183" customWidth="1"/>
    <col min="4111" max="4111" width="11" style="183" bestFit="1" customWidth="1"/>
    <col min="4112" max="4112" width="11.28515625" style="183" customWidth="1"/>
    <col min="4113" max="4113" width="6.7109375" style="183" customWidth="1"/>
    <col min="4114" max="4115" width="11" style="183" bestFit="1" customWidth="1"/>
    <col min="4116" max="4116" width="25.28515625" style="183" customWidth="1"/>
    <col min="4117" max="4117" width="21" style="183" customWidth="1"/>
    <col min="4118" max="4355" width="9.140625" style="183"/>
    <col min="4356" max="4356" width="4.85546875" style="183" customWidth="1"/>
    <col min="4357" max="4357" width="42.5703125" style="183" customWidth="1"/>
    <col min="4358" max="4358" width="13.42578125" style="183" customWidth="1"/>
    <col min="4359" max="4359" width="5.85546875" style="183" bestFit="1" customWidth="1"/>
    <col min="4360" max="4360" width="6.7109375" style="183" customWidth="1"/>
    <col min="4361" max="4361" width="9.85546875" style="183" bestFit="1" customWidth="1"/>
    <col min="4362" max="4362" width="11.140625" style="183" customWidth="1"/>
    <col min="4363" max="4363" width="6.7109375" style="183" customWidth="1"/>
    <col min="4364" max="4364" width="9.85546875" style="183" bestFit="1" customWidth="1"/>
    <col min="4365" max="4365" width="11.140625" style="183" customWidth="1"/>
    <col min="4366" max="4366" width="6.7109375" style="183" customWidth="1"/>
    <col min="4367" max="4367" width="11" style="183" bestFit="1" customWidth="1"/>
    <col min="4368" max="4368" width="11.28515625" style="183" customWidth="1"/>
    <col min="4369" max="4369" width="6.7109375" style="183" customWidth="1"/>
    <col min="4370" max="4371" width="11" style="183" bestFit="1" customWidth="1"/>
    <col min="4372" max="4372" width="25.28515625" style="183" customWidth="1"/>
    <col min="4373" max="4373" width="21" style="183" customWidth="1"/>
    <col min="4374" max="4611" width="9.140625" style="183"/>
    <col min="4612" max="4612" width="4.85546875" style="183" customWidth="1"/>
    <col min="4613" max="4613" width="42.5703125" style="183" customWidth="1"/>
    <col min="4614" max="4614" width="13.42578125" style="183" customWidth="1"/>
    <col min="4615" max="4615" width="5.85546875" style="183" bestFit="1" customWidth="1"/>
    <col min="4616" max="4616" width="6.7109375" style="183" customWidth="1"/>
    <col min="4617" max="4617" width="9.85546875" style="183" bestFit="1" customWidth="1"/>
    <col min="4618" max="4618" width="11.140625" style="183" customWidth="1"/>
    <col min="4619" max="4619" width="6.7109375" style="183" customWidth="1"/>
    <col min="4620" max="4620" width="9.85546875" style="183" bestFit="1" customWidth="1"/>
    <col min="4621" max="4621" width="11.140625" style="183" customWidth="1"/>
    <col min="4622" max="4622" width="6.7109375" style="183" customWidth="1"/>
    <col min="4623" max="4623" width="11" style="183" bestFit="1" customWidth="1"/>
    <col min="4624" max="4624" width="11.28515625" style="183" customWidth="1"/>
    <col min="4625" max="4625" width="6.7109375" style="183" customWidth="1"/>
    <col min="4626" max="4627" width="11" style="183" bestFit="1" customWidth="1"/>
    <col min="4628" max="4628" width="25.28515625" style="183" customWidth="1"/>
    <col min="4629" max="4629" width="21" style="183" customWidth="1"/>
    <col min="4630" max="4867" width="9.140625" style="183"/>
    <col min="4868" max="4868" width="4.85546875" style="183" customWidth="1"/>
    <col min="4869" max="4869" width="42.5703125" style="183" customWidth="1"/>
    <col min="4870" max="4870" width="13.42578125" style="183" customWidth="1"/>
    <col min="4871" max="4871" width="5.85546875" style="183" bestFit="1" customWidth="1"/>
    <col min="4872" max="4872" width="6.7109375" style="183" customWidth="1"/>
    <col min="4873" max="4873" width="9.85546875" style="183" bestFit="1" customWidth="1"/>
    <col min="4874" max="4874" width="11.140625" style="183" customWidth="1"/>
    <col min="4875" max="4875" width="6.7109375" style="183" customWidth="1"/>
    <col min="4876" max="4876" width="9.85546875" style="183" bestFit="1" customWidth="1"/>
    <col min="4877" max="4877" width="11.140625" style="183" customWidth="1"/>
    <col min="4878" max="4878" width="6.7109375" style="183" customWidth="1"/>
    <col min="4879" max="4879" width="11" style="183" bestFit="1" customWidth="1"/>
    <col min="4880" max="4880" width="11.28515625" style="183" customWidth="1"/>
    <col min="4881" max="4881" width="6.7109375" style="183" customWidth="1"/>
    <col min="4882" max="4883" width="11" style="183" bestFit="1" customWidth="1"/>
    <col min="4884" max="4884" width="25.28515625" style="183" customWidth="1"/>
    <col min="4885" max="4885" width="21" style="183" customWidth="1"/>
    <col min="4886" max="5123" width="9.140625" style="183"/>
    <col min="5124" max="5124" width="4.85546875" style="183" customWidth="1"/>
    <col min="5125" max="5125" width="42.5703125" style="183" customWidth="1"/>
    <col min="5126" max="5126" width="13.42578125" style="183" customWidth="1"/>
    <col min="5127" max="5127" width="5.85546875" style="183" bestFit="1" customWidth="1"/>
    <col min="5128" max="5128" width="6.7109375" style="183" customWidth="1"/>
    <col min="5129" max="5129" width="9.85546875" style="183" bestFit="1" customWidth="1"/>
    <col min="5130" max="5130" width="11.140625" style="183" customWidth="1"/>
    <col min="5131" max="5131" width="6.7109375" style="183" customWidth="1"/>
    <col min="5132" max="5132" width="9.85546875" style="183" bestFit="1" customWidth="1"/>
    <col min="5133" max="5133" width="11.140625" style="183" customWidth="1"/>
    <col min="5134" max="5134" width="6.7109375" style="183" customWidth="1"/>
    <col min="5135" max="5135" width="11" style="183" bestFit="1" customWidth="1"/>
    <col min="5136" max="5136" width="11.28515625" style="183" customWidth="1"/>
    <col min="5137" max="5137" width="6.7109375" style="183" customWidth="1"/>
    <col min="5138" max="5139" width="11" style="183" bestFit="1" customWidth="1"/>
    <col min="5140" max="5140" width="25.28515625" style="183" customWidth="1"/>
    <col min="5141" max="5141" width="21" style="183" customWidth="1"/>
    <col min="5142" max="5379" width="9.140625" style="183"/>
    <col min="5380" max="5380" width="4.85546875" style="183" customWidth="1"/>
    <col min="5381" max="5381" width="42.5703125" style="183" customWidth="1"/>
    <col min="5382" max="5382" width="13.42578125" style="183" customWidth="1"/>
    <col min="5383" max="5383" width="5.85546875" style="183" bestFit="1" customWidth="1"/>
    <col min="5384" max="5384" width="6.7109375" style="183" customWidth="1"/>
    <col min="5385" max="5385" width="9.85546875" style="183" bestFit="1" customWidth="1"/>
    <col min="5386" max="5386" width="11.140625" style="183" customWidth="1"/>
    <col min="5387" max="5387" width="6.7109375" style="183" customWidth="1"/>
    <col min="5388" max="5388" width="9.85546875" style="183" bestFit="1" customWidth="1"/>
    <col min="5389" max="5389" width="11.140625" style="183" customWidth="1"/>
    <col min="5390" max="5390" width="6.7109375" style="183" customWidth="1"/>
    <col min="5391" max="5391" width="11" style="183" bestFit="1" customWidth="1"/>
    <col min="5392" max="5392" width="11.28515625" style="183" customWidth="1"/>
    <col min="5393" max="5393" width="6.7109375" style="183" customWidth="1"/>
    <col min="5394" max="5395" width="11" style="183" bestFit="1" customWidth="1"/>
    <col min="5396" max="5396" width="25.28515625" style="183" customWidth="1"/>
    <col min="5397" max="5397" width="21" style="183" customWidth="1"/>
    <col min="5398" max="5635" width="9.140625" style="183"/>
    <col min="5636" max="5636" width="4.85546875" style="183" customWidth="1"/>
    <col min="5637" max="5637" width="42.5703125" style="183" customWidth="1"/>
    <col min="5638" max="5638" width="13.42578125" style="183" customWidth="1"/>
    <col min="5639" max="5639" width="5.85546875" style="183" bestFit="1" customWidth="1"/>
    <col min="5640" max="5640" width="6.7109375" style="183" customWidth="1"/>
    <col min="5641" max="5641" width="9.85546875" style="183" bestFit="1" customWidth="1"/>
    <col min="5642" max="5642" width="11.140625" style="183" customWidth="1"/>
    <col min="5643" max="5643" width="6.7109375" style="183" customWidth="1"/>
    <col min="5644" max="5644" width="9.85546875" style="183" bestFit="1" customWidth="1"/>
    <col min="5645" max="5645" width="11.140625" style="183" customWidth="1"/>
    <col min="5646" max="5646" width="6.7109375" style="183" customWidth="1"/>
    <col min="5647" max="5647" width="11" style="183" bestFit="1" customWidth="1"/>
    <col min="5648" max="5648" width="11.28515625" style="183" customWidth="1"/>
    <col min="5649" max="5649" width="6.7109375" style="183" customWidth="1"/>
    <col min="5650" max="5651" width="11" style="183" bestFit="1" customWidth="1"/>
    <col min="5652" max="5652" width="25.28515625" style="183" customWidth="1"/>
    <col min="5653" max="5653" width="21" style="183" customWidth="1"/>
    <col min="5654" max="5891" width="9.140625" style="183"/>
    <col min="5892" max="5892" width="4.85546875" style="183" customWidth="1"/>
    <col min="5893" max="5893" width="42.5703125" style="183" customWidth="1"/>
    <col min="5894" max="5894" width="13.42578125" style="183" customWidth="1"/>
    <col min="5895" max="5895" width="5.85546875" style="183" bestFit="1" customWidth="1"/>
    <col min="5896" max="5896" width="6.7109375" style="183" customWidth="1"/>
    <col min="5897" max="5897" width="9.85546875" style="183" bestFit="1" customWidth="1"/>
    <col min="5898" max="5898" width="11.140625" style="183" customWidth="1"/>
    <col min="5899" max="5899" width="6.7109375" style="183" customWidth="1"/>
    <col min="5900" max="5900" width="9.85546875" style="183" bestFit="1" customWidth="1"/>
    <col min="5901" max="5901" width="11.140625" style="183" customWidth="1"/>
    <col min="5902" max="5902" width="6.7109375" style="183" customWidth="1"/>
    <col min="5903" max="5903" width="11" style="183" bestFit="1" customWidth="1"/>
    <col min="5904" max="5904" width="11.28515625" style="183" customWidth="1"/>
    <col min="5905" max="5905" width="6.7109375" style="183" customWidth="1"/>
    <col min="5906" max="5907" width="11" style="183" bestFit="1" customWidth="1"/>
    <col min="5908" max="5908" width="25.28515625" style="183" customWidth="1"/>
    <col min="5909" max="5909" width="21" style="183" customWidth="1"/>
    <col min="5910" max="6147" width="9.140625" style="183"/>
    <col min="6148" max="6148" width="4.85546875" style="183" customWidth="1"/>
    <col min="6149" max="6149" width="42.5703125" style="183" customWidth="1"/>
    <col min="6150" max="6150" width="13.42578125" style="183" customWidth="1"/>
    <col min="6151" max="6151" width="5.85546875" style="183" bestFit="1" customWidth="1"/>
    <col min="6152" max="6152" width="6.7109375" style="183" customWidth="1"/>
    <col min="6153" max="6153" width="9.85546875" style="183" bestFit="1" customWidth="1"/>
    <col min="6154" max="6154" width="11.140625" style="183" customWidth="1"/>
    <col min="6155" max="6155" width="6.7109375" style="183" customWidth="1"/>
    <col min="6156" max="6156" width="9.85546875" style="183" bestFit="1" customWidth="1"/>
    <col min="6157" max="6157" width="11.140625" style="183" customWidth="1"/>
    <col min="6158" max="6158" width="6.7109375" style="183" customWidth="1"/>
    <col min="6159" max="6159" width="11" style="183" bestFit="1" customWidth="1"/>
    <col min="6160" max="6160" width="11.28515625" style="183" customWidth="1"/>
    <col min="6161" max="6161" width="6.7109375" style="183" customWidth="1"/>
    <col min="6162" max="6163" width="11" style="183" bestFit="1" customWidth="1"/>
    <col min="6164" max="6164" width="25.28515625" style="183" customWidth="1"/>
    <col min="6165" max="6165" width="21" style="183" customWidth="1"/>
    <col min="6166" max="6403" width="9.140625" style="183"/>
    <col min="6404" max="6404" width="4.85546875" style="183" customWidth="1"/>
    <col min="6405" max="6405" width="42.5703125" style="183" customWidth="1"/>
    <col min="6406" max="6406" width="13.42578125" style="183" customWidth="1"/>
    <col min="6407" max="6407" width="5.85546875" style="183" bestFit="1" customWidth="1"/>
    <col min="6408" max="6408" width="6.7109375" style="183" customWidth="1"/>
    <col min="6409" max="6409" width="9.85546875" style="183" bestFit="1" customWidth="1"/>
    <col min="6410" max="6410" width="11.140625" style="183" customWidth="1"/>
    <col min="6411" max="6411" width="6.7109375" style="183" customWidth="1"/>
    <col min="6412" max="6412" width="9.85546875" style="183" bestFit="1" customWidth="1"/>
    <col min="6413" max="6413" width="11.140625" style="183" customWidth="1"/>
    <col min="6414" max="6414" width="6.7109375" style="183" customWidth="1"/>
    <col min="6415" max="6415" width="11" style="183" bestFit="1" customWidth="1"/>
    <col min="6416" max="6416" width="11.28515625" style="183" customWidth="1"/>
    <col min="6417" max="6417" width="6.7109375" style="183" customWidth="1"/>
    <col min="6418" max="6419" width="11" style="183" bestFit="1" customWidth="1"/>
    <col min="6420" max="6420" width="25.28515625" style="183" customWidth="1"/>
    <col min="6421" max="6421" width="21" style="183" customWidth="1"/>
    <col min="6422" max="6659" width="9.140625" style="183"/>
    <col min="6660" max="6660" width="4.85546875" style="183" customWidth="1"/>
    <col min="6661" max="6661" width="42.5703125" style="183" customWidth="1"/>
    <col min="6662" max="6662" width="13.42578125" style="183" customWidth="1"/>
    <col min="6663" max="6663" width="5.85546875" style="183" bestFit="1" customWidth="1"/>
    <col min="6664" max="6664" width="6.7109375" style="183" customWidth="1"/>
    <col min="6665" max="6665" width="9.85546875" style="183" bestFit="1" customWidth="1"/>
    <col min="6666" max="6666" width="11.140625" style="183" customWidth="1"/>
    <col min="6667" max="6667" width="6.7109375" style="183" customWidth="1"/>
    <col min="6668" max="6668" width="9.85546875" style="183" bestFit="1" customWidth="1"/>
    <col min="6669" max="6669" width="11.140625" style="183" customWidth="1"/>
    <col min="6670" max="6670" width="6.7109375" style="183" customWidth="1"/>
    <col min="6671" max="6671" width="11" style="183" bestFit="1" customWidth="1"/>
    <col min="6672" max="6672" width="11.28515625" style="183" customWidth="1"/>
    <col min="6673" max="6673" width="6.7109375" style="183" customWidth="1"/>
    <col min="6674" max="6675" width="11" style="183" bestFit="1" customWidth="1"/>
    <col min="6676" max="6676" width="25.28515625" style="183" customWidth="1"/>
    <col min="6677" max="6677" width="21" style="183" customWidth="1"/>
    <col min="6678" max="6915" width="9.140625" style="183"/>
    <col min="6916" max="6916" width="4.85546875" style="183" customWidth="1"/>
    <col min="6917" max="6917" width="42.5703125" style="183" customWidth="1"/>
    <col min="6918" max="6918" width="13.42578125" style="183" customWidth="1"/>
    <col min="6919" max="6919" width="5.85546875" style="183" bestFit="1" customWidth="1"/>
    <col min="6920" max="6920" width="6.7109375" style="183" customWidth="1"/>
    <col min="6921" max="6921" width="9.85546875" style="183" bestFit="1" customWidth="1"/>
    <col min="6922" max="6922" width="11.140625" style="183" customWidth="1"/>
    <col min="6923" max="6923" width="6.7109375" style="183" customWidth="1"/>
    <col min="6924" max="6924" width="9.85546875" style="183" bestFit="1" customWidth="1"/>
    <col min="6925" max="6925" width="11.140625" style="183" customWidth="1"/>
    <col min="6926" max="6926" width="6.7109375" style="183" customWidth="1"/>
    <col min="6927" max="6927" width="11" style="183" bestFit="1" customWidth="1"/>
    <col min="6928" max="6928" width="11.28515625" style="183" customWidth="1"/>
    <col min="6929" max="6929" width="6.7109375" style="183" customWidth="1"/>
    <col min="6930" max="6931" width="11" style="183" bestFit="1" customWidth="1"/>
    <col min="6932" max="6932" width="25.28515625" style="183" customWidth="1"/>
    <col min="6933" max="6933" width="21" style="183" customWidth="1"/>
    <col min="6934" max="7171" width="9.140625" style="183"/>
    <col min="7172" max="7172" width="4.85546875" style="183" customWidth="1"/>
    <col min="7173" max="7173" width="42.5703125" style="183" customWidth="1"/>
    <col min="7174" max="7174" width="13.42578125" style="183" customWidth="1"/>
    <col min="7175" max="7175" width="5.85546875" style="183" bestFit="1" customWidth="1"/>
    <col min="7176" max="7176" width="6.7109375" style="183" customWidth="1"/>
    <col min="7177" max="7177" width="9.85546875" style="183" bestFit="1" customWidth="1"/>
    <col min="7178" max="7178" width="11.140625" style="183" customWidth="1"/>
    <col min="7179" max="7179" width="6.7109375" style="183" customWidth="1"/>
    <col min="7180" max="7180" width="9.85546875" style="183" bestFit="1" customWidth="1"/>
    <col min="7181" max="7181" width="11.140625" style="183" customWidth="1"/>
    <col min="7182" max="7182" width="6.7109375" style="183" customWidth="1"/>
    <col min="7183" max="7183" width="11" style="183" bestFit="1" customWidth="1"/>
    <col min="7184" max="7184" width="11.28515625" style="183" customWidth="1"/>
    <col min="7185" max="7185" width="6.7109375" style="183" customWidth="1"/>
    <col min="7186" max="7187" width="11" style="183" bestFit="1" customWidth="1"/>
    <col min="7188" max="7188" width="25.28515625" style="183" customWidth="1"/>
    <col min="7189" max="7189" width="21" style="183" customWidth="1"/>
    <col min="7190" max="7427" width="9.140625" style="183"/>
    <col min="7428" max="7428" width="4.85546875" style="183" customWidth="1"/>
    <col min="7429" max="7429" width="42.5703125" style="183" customWidth="1"/>
    <col min="7430" max="7430" width="13.42578125" style="183" customWidth="1"/>
    <col min="7431" max="7431" width="5.85546875" style="183" bestFit="1" customWidth="1"/>
    <col min="7432" max="7432" width="6.7109375" style="183" customWidth="1"/>
    <col min="7433" max="7433" width="9.85546875" style="183" bestFit="1" customWidth="1"/>
    <col min="7434" max="7434" width="11.140625" style="183" customWidth="1"/>
    <col min="7435" max="7435" width="6.7109375" style="183" customWidth="1"/>
    <col min="7436" max="7436" width="9.85546875" style="183" bestFit="1" customWidth="1"/>
    <col min="7437" max="7437" width="11.140625" style="183" customWidth="1"/>
    <col min="7438" max="7438" width="6.7109375" style="183" customWidth="1"/>
    <col min="7439" max="7439" width="11" style="183" bestFit="1" customWidth="1"/>
    <col min="7440" max="7440" width="11.28515625" style="183" customWidth="1"/>
    <col min="7441" max="7441" width="6.7109375" style="183" customWidth="1"/>
    <col min="7442" max="7443" width="11" style="183" bestFit="1" customWidth="1"/>
    <col min="7444" max="7444" width="25.28515625" style="183" customWidth="1"/>
    <col min="7445" max="7445" width="21" style="183" customWidth="1"/>
    <col min="7446" max="7683" width="9.140625" style="183"/>
    <col min="7684" max="7684" width="4.85546875" style="183" customWidth="1"/>
    <col min="7685" max="7685" width="42.5703125" style="183" customWidth="1"/>
    <col min="7686" max="7686" width="13.42578125" style="183" customWidth="1"/>
    <col min="7687" max="7687" width="5.85546875" style="183" bestFit="1" customWidth="1"/>
    <col min="7688" max="7688" width="6.7109375" style="183" customWidth="1"/>
    <col min="7689" max="7689" width="9.85546875" style="183" bestFit="1" customWidth="1"/>
    <col min="7690" max="7690" width="11.140625" style="183" customWidth="1"/>
    <col min="7691" max="7691" width="6.7109375" style="183" customWidth="1"/>
    <col min="7692" max="7692" width="9.85546875" style="183" bestFit="1" customWidth="1"/>
    <col min="7693" max="7693" width="11.140625" style="183" customWidth="1"/>
    <col min="7694" max="7694" width="6.7109375" style="183" customWidth="1"/>
    <col min="7695" max="7695" width="11" style="183" bestFit="1" customWidth="1"/>
    <col min="7696" max="7696" width="11.28515625" style="183" customWidth="1"/>
    <col min="7697" max="7697" width="6.7109375" style="183" customWidth="1"/>
    <col min="7698" max="7699" width="11" style="183" bestFit="1" customWidth="1"/>
    <col min="7700" max="7700" width="25.28515625" style="183" customWidth="1"/>
    <col min="7701" max="7701" width="21" style="183" customWidth="1"/>
    <col min="7702" max="7939" width="9.140625" style="183"/>
    <col min="7940" max="7940" width="4.85546875" style="183" customWidth="1"/>
    <col min="7941" max="7941" width="42.5703125" style="183" customWidth="1"/>
    <col min="7942" max="7942" width="13.42578125" style="183" customWidth="1"/>
    <col min="7943" max="7943" width="5.85546875" style="183" bestFit="1" customWidth="1"/>
    <col min="7944" max="7944" width="6.7109375" style="183" customWidth="1"/>
    <col min="7945" max="7945" width="9.85546875" style="183" bestFit="1" customWidth="1"/>
    <col min="7946" max="7946" width="11.140625" style="183" customWidth="1"/>
    <col min="7947" max="7947" width="6.7109375" style="183" customWidth="1"/>
    <col min="7948" max="7948" width="9.85546875" style="183" bestFit="1" customWidth="1"/>
    <col min="7949" max="7949" width="11.140625" style="183" customWidth="1"/>
    <col min="7950" max="7950" width="6.7109375" style="183" customWidth="1"/>
    <col min="7951" max="7951" width="11" style="183" bestFit="1" customWidth="1"/>
    <col min="7952" max="7952" width="11.28515625" style="183" customWidth="1"/>
    <col min="7953" max="7953" width="6.7109375" style="183" customWidth="1"/>
    <col min="7954" max="7955" width="11" style="183" bestFit="1" customWidth="1"/>
    <col min="7956" max="7956" width="25.28515625" style="183" customWidth="1"/>
    <col min="7957" max="7957" width="21" style="183" customWidth="1"/>
    <col min="7958" max="8195" width="9.140625" style="183"/>
    <col min="8196" max="8196" width="4.85546875" style="183" customWidth="1"/>
    <col min="8197" max="8197" width="42.5703125" style="183" customWidth="1"/>
    <col min="8198" max="8198" width="13.42578125" style="183" customWidth="1"/>
    <col min="8199" max="8199" width="5.85546875" style="183" bestFit="1" customWidth="1"/>
    <col min="8200" max="8200" width="6.7109375" style="183" customWidth="1"/>
    <col min="8201" max="8201" width="9.85546875" style="183" bestFit="1" customWidth="1"/>
    <col min="8202" max="8202" width="11.140625" style="183" customWidth="1"/>
    <col min="8203" max="8203" width="6.7109375" style="183" customWidth="1"/>
    <col min="8204" max="8204" width="9.85546875" style="183" bestFit="1" customWidth="1"/>
    <col min="8205" max="8205" width="11.140625" style="183" customWidth="1"/>
    <col min="8206" max="8206" width="6.7109375" style="183" customWidth="1"/>
    <col min="8207" max="8207" width="11" style="183" bestFit="1" customWidth="1"/>
    <col min="8208" max="8208" width="11.28515625" style="183" customWidth="1"/>
    <col min="8209" max="8209" width="6.7109375" style="183" customWidth="1"/>
    <col min="8210" max="8211" width="11" style="183" bestFit="1" customWidth="1"/>
    <col min="8212" max="8212" width="25.28515625" style="183" customWidth="1"/>
    <col min="8213" max="8213" width="21" style="183" customWidth="1"/>
    <col min="8214" max="8451" width="9.140625" style="183"/>
    <col min="8452" max="8452" width="4.85546875" style="183" customWidth="1"/>
    <col min="8453" max="8453" width="42.5703125" style="183" customWidth="1"/>
    <col min="8454" max="8454" width="13.42578125" style="183" customWidth="1"/>
    <col min="8455" max="8455" width="5.85546875" style="183" bestFit="1" customWidth="1"/>
    <col min="8456" max="8456" width="6.7109375" style="183" customWidth="1"/>
    <col min="8457" max="8457" width="9.85546875" style="183" bestFit="1" customWidth="1"/>
    <col min="8458" max="8458" width="11.140625" style="183" customWidth="1"/>
    <col min="8459" max="8459" width="6.7109375" style="183" customWidth="1"/>
    <col min="8460" max="8460" width="9.85546875" style="183" bestFit="1" customWidth="1"/>
    <col min="8461" max="8461" width="11.140625" style="183" customWidth="1"/>
    <col min="8462" max="8462" width="6.7109375" style="183" customWidth="1"/>
    <col min="8463" max="8463" width="11" style="183" bestFit="1" customWidth="1"/>
    <col min="8464" max="8464" width="11.28515625" style="183" customWidth="1"/>
    <col min="8465" max="8465" width="6.7109375" style="183" customWidth="1"/>
    <col min="8466" max="8467" width="11" style="183" bestFit="1" customWidth="1"/>
    <col min="8468" max="8468" width="25.28515625" style="183" customWidth="1"/>
    <col min="8469" max="8469" width="21" style="183" customWidth="1"/>
    <col min="8470" max="8707" width="9.140625" style="183"/>
    <col min="8708" max="8708" width="4.85546875" style="183" customWidth="1"/>
    <col min="8709" max="8709" width="42.5703125" style="183" customWidth="1"/>
    <col min="8710" max="8710" width="13.42578125" style="183" customWidth="1"/>
    <col min="8711" max="8711" width="5.85546875" style="183" bestFit="1" customWidth="1"/>
    <col min="8712" max="8712" width="6.7109375" style="183" customWidth="1"/>
    <col min="8713" max="8713" width="9.85546875" style="183" bestFit="1" customWidth="1"/>
    <col min="8714" max="8714" width="11.140625" style="183" customWidth="1"/>
    <col min="8715" max="8715" width="6.7109375" style="183" customWidth="1"/>
    <col min="8716" max="8716" width="9.85546875" style="183" bestFit="1" customWidth="1"/>
    <col min="8717" max="8717" width="11.140625" style="183" customWidth="1"/>
    <col min="8718" max="8718" width="6.7109375" style="183" customWidth="1"/>
    <col min="8719" max="8719" width="11" style="183" bestFit="1" customWidth="1"/>
    <col min="8720" max="8720" width="11.28515625" style="183" customWidth="1"/>
    <col min="8721" max="8721" width="6.7109375" style="183" customWidth="1"/>
    <col min="8722" max="8723" width="11" style="183" bestFit="1" customWidth="1"/>
    <col min="8724" max="8724" width="25.28515625" style="183" customWidth="1"/>
    <col min="8725" max="8725" width="21" style="183" customWidth="1"/>
    <col min="8726" max="8963" width="9.140625" style="183"/>
    <col min="8964" max="8964" width="4.85546875" style="183" customWidth="1"/>
    <col min="8965" max="8965" width="42.5703125" style="183" customWidth="1"/>
    <col min="8966" max="8966" width="13.42578125" style="183" customWidth="1"/>
    <col min="8967" max="8967" width="5.85546875" style="183" bestFit="1" customWidth="1"/>
    <col min="8968" max="8968" width="6.7109375" style="183" customWidth="1"/>
    <col min="8969" max="8969" width="9.85546875" style="183" bestFit="1" customWidth="1"/>
    <col min="8970" max="8970" width="11.140625" style="183" customWidth="1"/>
    <col min="8971" max="8971" width="6.7109375" style="183" customWidth="1"/>
    <col min="8972" max="8972" width="9.85546875" style="183" bestFit="1" customWidth="1"/>
    <col min="8973" max="8973" width="11.140625" style="183" customWidth="1"/>
    <col min="8974" max="8974" width="6.7109375" style="183" customWidth="1"/>
    <col min="8975" max="8975" width="11" style="183" bestFit="1" customWidth="1"/>
    <col min="8976" max="8976" width="11.28515625" style="183" customWidth="1"/>
    <col min="8977" max="8977" width="6.7109375" style="183" customWidth="1"/>
    <col min="8978" max="8979" width="11" style="183" bestFit="1" customWidth="1"/>
    <col min="8980" max="8980" width="25.28515625" style="183" customWidth="1"/>
    <col min="8981" max="8981" width="21" style="183" customWidth="1"/>
    <col min="8982" max="9219" width="9.140625" style="183"/>
    <col min="9220" max="9220" width="4.85546875" style="183" customWidth="1"/>
    <col min="9221" max="9221" width="42.5703125" style="183" customWidth="1"/>
    <col min="9222" max="9222" width="13.42578125" style="183" customWidth="1"/>
    <col min="9223" max="9223" width="5.85546875" style="183" bestFit="1" customWidth="1"/>
    <col min="9224" max="9224" width="6.7109375" style="183" customWidth="1"/>
    <col min="9225" max="9225" width="9.85546875" style="183" bestFit="1" customWidth="1"/>
    <col min="9226" max="9226" width="11.140625" style="183" customWidth="1"/>
    <col min="9227" max="9227" width="6.7109375" style="183" customWidth="1"/>
    <col min="9228" max="9228" width="9.85546875" style="183" bestFit="1" customWidth="1"/>
    <col min="9229" max="9229" width="11.140625" style="183" customWidth="1"/>
    <col min="9230" max="9230" width="6.7109375" style="183" customWidth="1"/>
    <col min="9231" max="9231" width="11" style="183" bestFit="1" customWidth="1"/>
    <col min="9232" max="9232" width="11.28515625" style="183" customWidth="1"/>
    <col min="9233" max="9233" width="6.7109375" style="183" customWidth="1"/>
    <col min="9234" max="9235" width="11" style="183" bestFit="1" customWidth="1"/>
    <col min="9236" max="9236" width="25.28515625" style="183" customWidth="1"/>
    <col min="9237" max="9237" width="21" style="183" customWidth="1"/>
    <col min="9238" max="9475" width="9.140625" style="183"/>
    <col min="9476" max="9476" width="4.85546875" style="183" customWidth="1"/>
    <col min="9477" max="9477" width="42.5703125" style="183" customWidth="1"/>
    <col min="9478" max="9478" width="13.42578125" style="183" customWidth="1"/>
    <col min="9479" max="9479" width="5.85546875" style="183" bestFit="1" customWidth="1"/>
    <col min="9480" max="9480" width="6.7109375" style="183" customWidth="1"/>
    <col min="9481" max="9481" width="9.85546875" style="183" bestFit="1" customWidth="1"/>
    <col min="9482" max="9482" width="11.140625" style="183" customWidth="1"/>
    <col min="9483" max="9483" width="6.7109375" style="183" customWidth="1"/>
    <col min="9484" max="9484" width="9.85546875" style="183" bestFit="1" customWidth="1"/>
    <col min="9485" max="9485" width="11.140625" style="183" customWidth="1"/>
    <col min="9486" max="9486" width="6.7109375" style="183" customWidth="1"/>
    <col min="9487" max="9487" width="11" style="183" bestFit="1" customWidth="1"/>
    <col min="9488" max="9488" width="11.28515625" style="183" customWidth="1"/>
    <col min="9489" max="9489" width="6.7109375" style="183" customWidth="1"/>
    <col min="9490" max="9491" width="11" style="183" bestFit="1" customWidth="1"/>
    <col min="9492" max="9492" width="25.28515625" style="183" customWidth="1"/>
    <col min="9493" max="9493" width="21" style="183" customWidth="1"/>
    <col min="9494" max="9731" width="9.140625" style="183"/>
    <col min="9732" max="9732" width="4.85546875" style="183" customWidth="1"/>
    <col min="9733" max="9733" width="42.5703125" style="183" customWidth="1"/>
    <col min="9734" max="9734" width="13.42578125" style="183" customWidth="1"/>
    <col min="9735" max="9735" width="5.85546875" style="183" bestFit="1" customWidth="1"/>
    <col min="9736" max="9736" width="6.7109375" style="183" customWidth="1"/>
    <col min="9737" max="9737" width="9.85546875" style="183" bestFit="1" customWidth="1"/>
    <col min="9738" max="9738" width="11.140625" style="183" customWidth="1"/>
    <col min="9739" max="9739" width="6.7109375" style="183" customWidth="1"/>
    <col min="9740" max="9740" width="9.85546875" style="183" bestFit="1" customWidth="1"/>
    <col min="9741" max="9741" width="11.140625" style="183" customWidth="1"/>
    <col min="9742" max="9742" width="6.7109375" style="183" customWidth="1"/>
    <col min="9743" max="9743" width="11" style="183" bestFit="1" customWidth="1"/>
    <col min="9744" max="9744" width="11.28515625" style="183" customWidth="1"/>
    <col min="9745" max="9745" width="6.7109375" style="183" customWidth="1"/>
    <col min="9746" max="9747" width="11" style="183" bestFit="1" customWidth="1"/>
    <col min="9748" max="9748" width="25.28515625" style="183" customWidth="1"/>
    <col min="9749" max="9749" width="21" style="183" customWidth="1"/>
    <col min="9750" max="9987" width="9.140625" style="183"/>
    <col min="9988" max="9988" width="4.85546875" style="183" customWidth="1"/>
    <col min="9989" max="9989" width="42.5703125" style="183" customWidth="1"/>
    <col min="9990" max="9990" width="13.42578125" style="183" customWidth="1"/>
    <col min="9991" max="9991" width="5.85546875" style="183" bestFit="1" customWidth="1"/>
    <col min="9992" max="9992" width="6.7109375" style="183" customWidth="1"/>
    <col min="9993" max="9993" width="9.85546875" style="183" bestFit="1" customWidth="1"/>
    <col min="9994" max="9994" width="11.140625" style="183" customWidth="1"/>
    <col min="9995" max="9995" width="6.7109375" style="183" customWidth="1"/>
    <col min="9996" max="9996" width="9.85546875" style="183" bestFit="1" customWidth="1"/>
    <col min="9997" max="9997" width="11.140625" style="183" customWidth="1"/>
    <col min="9998" max="9998" width="6.7109375" style="183" customWidth="1"/>
    <col min="9999" max="9999" width="11" style="183" bestFit="1" customWidth="1"/>
    <col min="10000" max="10000" width="11.28515625" style="183" customWidth="1"/>
    <col min="10001" max="10001" width="6.7109375" style="183" customWidth="1"/>
    <col min="10002" max="10003" width="11" style="183" bestFit="1" customWidth="1"/>
    <col min="10004" max="10004" width="25.28515625" style="183" customWidth="1"/>
    <col min="10005" max="10005" width="21" style="183" customWidth="1"/>
    <col min="10006" max="10243" width="9.140625" style="183"/>
    <col min="10244" max="10244" width="4.85546875" style="183" customWidth="1"/>
    <col min="10245" max="10245" width="42.5703125" style="183" customWidth="1"/>
    <col min="10246" max="10246" width="13.42578125" style="183" customWidth="1"/>
    <col min="10247" max="10247" width="5.85546875" style="183" bestFit="1" customWidth="1"/>
    <col min="10248" max="10248" width="6.7109375" style="183" customWidth="1"/>
    <col min="10249" max="10249" width="9.85546875" style="183" bestFit="1" customWidth="1"/>
    <col min="10250" max="10250" width="11.140625" style="183" customWidth="1"/>
    <col min="10251" max="10251" width="6.7109375" style="183" customWidth="1"/>
    <col min="10252" max="10252" width="9.85546875" style="183" bestFit="1" customWidth="1"/>
    <col min="10253" max="10253" width="11.140625" style="183" customWidth="1"/>
    <col min="10254" max="10254" width="6.7109375" style="183" customWidth="1"/>
    <col min="10255" max="10255" width="11" style="183" bestFit="1" customWidth="1"/>
    <col min="10256" max="10256" width="11.28515625" style="183" customWidth="1"/>
    <col min="10257" max="10257" width="6.7109375" style="183" customWidth="1"/>
    <col min="10258" max="10259" width="11" style="183" bestFit="1" customWidth="1"/>
    <col min="10260" max="10260" width="25.28515625" style="183" customWidth="1"/>
    <col min="10261" max="10261" width="21" style="183" customWidth="1"/>
    <col min="10262" max="10499" width="9.140625" style="183"/>
    <col min="10500" max="10500" width="4.85546875" style="183" customWidth="1"/>
    <col min="10501" max="10501" width="42.5703125" style="183" customWidth="1"/>
    <col min="10502" max="10502" width="13.42578125" style="183" customWidth="1"/>
    <col min="10503" max="10503" width="5.85546875" style="183" bestFit="1" customWidth="1"/>
    <col min="10504" max="10504" width="6.7109375" style="183" customWidth="1"/>
    <col min="10505" max="10505" width="9.85546875" style="183" bestFit="1" customWidth="1"/>
    <col min="10506" max="10506" width="11.140625" style="183" customWidth="1"/>
    <col min="10507" max="10507" width="6.7109375" style="183" customWidth="1"/>
    <col min="10508" max="10508" width="9.85546875" style="183" bestFit="1" customWidth="1"/>
    <col min="10509" max="10509" width="11.140625" style="183" customWidth="1"/>
    <col min="10510" max="10510" width="6.7109375" style="183" customWidth="1"/>
    <col min="10511" max="10511" width="11" style="183" bestFit="1" customWidth="1"/>
    <col min="10512" max="10512" width="11.28515625" style="183" customWidth="1"/>
    <col min="10513" max="10513" width="6.7109375" style="183" customWidth="1"/>
    <col min="10514" max="10515" width="11" style="183" bestFit="1" customWidth="1"/>
    <col min="10516" max="10516" width="25.28515625" style="183" customWidth="1"/>
    <col min="10517" max="10517" width="21" style="183" customWidth="1"/>
    <col min="10518" max="10755" width="9.140625" style="183"/>
    <col min="10756" max="10756" width="4.85546875" style="183" customWidth="1"/>
    <col min="10757" max="10757" width="42.5703125" style="183" customWidth="1"/>
    <col min="10758" max="10758" width="13.42578125" style="183" customWidth="1"/>
    <col min="10759" max="10759" width="5.85546875" style="183" bestFit="1" customWidth="1"/>
    <col min="10760" max="10760" width="6.7109375" style="183" customWidth="1"/>
    <col min="10761" max="10761" width="9.85546875" style="183" bestFit="1" customWidth="1"/>
    <col min="10762" max="10762" width="11.140625" style="183" customWidth="1"/>
    <col min="10763" max="10763" width="6.7109375" style="183" customWidth="1"/>
    <col min="10764" max="10764" width="9.85546875" style="183" bestFit="1" customWidth="1"/>
    <col min="10765" max="10765" width="11.140625" style="183" customWidth="1"/>
    <col min="10766" max="10766" width="6.7109375" style="183" customWidth="1"/>
    <col min="10767" max="10767" width="11" style="183" bestFit="1" customWidth="1"/>
    <col min="10768" max="10768" width="11.28515625" style="183" customWidth="1"/>
    <col min="10769" max="10769" width="6.7109375" style="183" customWidth="1"/>
    <col min="10770" max="10771" width="11" style="183" bestFit="1" customWidth="1"/>
    <col min="10772" max="10772" width="25.28515625" style="183" customWidth="1"/>
    <col min="10773" max="10773" width="21" style="183" customWidth="1"/>
    <col min="10774" max="11011" width="9.140625" style="183"/>
    <col min="11012" max="11012" width="4.85546875" style="183" customWidth="1"/>
    <col min="11013" max="11013" width="42.5703125" style="183" customWidth="1"/>
    <col min="11014" max="11014" width="13.42578125" style="183" customWidth="1"/>
    <col min="11015" max="11015" width="5.85546875" style="183" bestFit="1" customWidth="1"/>
    <col min="11016" max="11016" width="6.7109375" style="183" customWidth="1"/>
    <col min="11017" max="11017" width="9.85546875" style="183" bestFit="1" customWidth="1"/>
    <col min="11018" max="11018" width="11.140625" style="183" customWidth="1"/>
    <col min="11019" max="11019" width="6.7109375" style="183" customWidth="1"/>
    <col min="11020" max="11020" width="9.85546875" style="183" bestFit="1" customWidth="1"/>
    <col min="11021" max="11021" width="11.140625" style="183" customWidth="1"/>
    <col min="11022" max="11022" width="6.7109375" style="183" customWidth="1"/>
    <col min="11023" max="11023" width="11" style="183" bestFit="1" customWidth="1"/>
    <col min="11024" max="11024" width="11.28515625" style="183" customWidth="1"/>
    <col min="11025" max="11025" width="6.7109375" style="183" customWidth="1"/>
    <col min="11026" max="11027" width="11" style="183" bestFit="1" customWidth="1"/>
    <col min="11028" max="11028" width="25.28515625" style="183" customWidth="1"/>
    <col min="11029" max="11029" width="21" style="183" customWidth="1"/>
    <col min="11030" max="11267" width="9.140625" style="183"/>
    <col min="11268" max="11268" width="4.85546875" style="183" customWidth="1"/>
    <col min="11269" max="11269" width="42.5703125" style="183" customWidth="1"/>
    <col min="11270" max="11270" width="13.42578125" style="183" customWidth="1"/>
    <col min="11271" max="11271" width="5.85546875" style="183" bestFit="1" customWidth="1"/>
    <col min="11272" max="11272" width="6.7109375" style="183" customWidth="1"/>
    <col min="11273" max="11273" width="9.85546875" style="183" bestFit="1" customWidth="1"/>
    <col min="11274" max="11274" width="11.140625" style="183" customWidth="1"/>
    <col min="11275" max="11275" width="6.7109375" style="183" customWidth="1"/>
    <col min="11276" max="11276" width="9.85546875" style="183" bestFit="1" customWidth="1"/>
    <col min="11277" max="11277" width="11.140625" style="183" customWidth="1"/>
    <col min="11278" max="11278" width="6.7109375" style="183" customWidth="1"/>
    <col min="11279" max="11279" width="11" style="183" bestFit="1" customWidth="1"/>
    <col min="11280" max="11280" width="11.28515625" style="183" customWidth="1"/>
    <col min="11281" max="11281" width="6.7109375" style="183" customWidth="1"/>
    <col min="11282" max="11283" width="11" style="183" bestFit="1" customWidth="1"/>
    <col min="11284" max="11284" width="25.28515625" style="183" customWidth="1"/>
    <col min="11285" max="11285" width="21" style="183" customWidth="1"/>
    <col min="11286" max="11523" width="9.140625" style="183"/>
    <col min="11524" max="11524" width="4.85546875" style="183" customWidth="1"/>
    <col min="11525" max="11525" width="42.5703125" style="183" customWidth="1"/>
    <col min="11526" max="11526" width="13.42578125" style="183" customWidth="1"/>
    <col min="11527" max="11527" width="5.85546875" style="183" bestFit="1" customWidth="1"/>
    <col min="11528" max="11528" width="6.7109375" style="183" customWidth="1"/>
    <col min="11529" max="11529" width="9.85546875" style="183" bestFit="1" customWidth="1"/>
    <col min="11530" max="11530" width="11.140625" style="183" customWidth="1"/>
    <col min="11531" max="11531" width="6.7109375" style="183" customWidth="1"/>
    <col min="11532" max="11532" width="9.85546875" style="183" bestFit="1" customWidth="1"/>
    <col min="11533" max="11533" width="11.140625" style="183" customWidth="1"/>
    <col min="11534" max="11534" width="6.7109375" style="183" customWidth="1"/>
    <col min="11535" max="11535" width="11" style="183" bestFit="1" customWidth="1"/>
    <col min="11536" max="11536" width="11.28515625" style="183" customWidth="1"/>
    <col min="11537" max="11537" width="6.7109375" style="183" customWidth="1"/>
    <col min="11538" max="11539" width="11" style="183" bestFit="1" customWidth="1"/>
    <col min="11540" max="11540" width="25.28515625" style="183" customWidth="1"/>
    <col min="11541" max="11541" width="21" style="183" customWidth="1"/>
    <col min="11542" max="11779" width="9.140625" style="183"/>
    <col min="11780" max="11780" width="4.85546875" style="183" customWidth="1"/>
    <col min="11781" max="11781" width="42.5703125" style="183" customWidth="1"/>
    <col min="11782" max="11782" width="13.42578125" style="183" customWidth="1"/>
    <col min="11783" max="11783" width="5.85546875" style="183" bestFit="1" customWidth="1"/>
    <col min="11784" max="11784" width="6.7109375" style="183" customWidth="1"/>
    <col min="11785" max="11785" width="9.85546875" style="183" bestFit="1" customWidth="1"/>
    <col min="11786" max="11786" width="11.140625" style="183" customWidth="1"/>
    <col min="11787" max="11787" width="6.7109375" style="183" customWidth="1"/>
    <col min="11788" max="11788" width="9.85546875" style="183" bestFit="1" customWidth="1"/>
    <col min="11789" max="11789" width="11.140625" style="183" customWidth="1"/>
    <col min="11790" max="11790" width="6.7109375" style="183" customWidth="1"/>
    <col min="11791" max="11791" width="11" style="183" bestFit="1" customWidth="1"/>
    <col min="11792" max="11792" width="11.28515625" style="183" customWidth="1"/>
    <col min="11793" max="11793" width="6.7109375" style="183" customWidth="1"/>
    <col min="11794" max="11795" width="11" style="183" bestFit="1" customWidth="1"/>
    <col min="11796" max="11796" width="25.28515625" style="183" customWidth="1"/>
    <col min="11797" max="11797" width="21" style="183" customWidth="1"/>
    <col min="11798" max="12035" width="9.140625" style="183"/>
    <col min="12036" max="12036" width="4.85546875" style="183" customWidth="1"/>
    <col min="12037" max="12037" width="42.5703125" style="183" customWidth="1"/>
    <col min="12038" max="12038" width="13.42578125" style="183" customWidth="1"/>
    <col min="12039" max="12039" width="5.85546875" style="183" bestFit="1" customWidth="1"/>
    <col min="12040" max="12040" width="6.7109375" style="183" customWidth="1"/>
    <col min="12041" max="12041" width="9.85546875" style="183" bestFit="1" customWidth="1"/>
    <col min="12042" max="12042" width="11.140625" style="183" customWidth="1"/>
    <col min="12043" max="12043" width="6.7109375" style="183" customWidth="1"/>
    <col min="12044" max="12044" width="9.85546875" style="183" bestFit="1" customWidth="1"/>
    <col min="12045" max="12045" width="11.140625" style="183" customWidth="1"/>
    <col min="12046" max="12046" width="6.7109375" style="183" customWidth="1"/>
    <col min="12047" max="12047" width="11" style="183" bestFit="1" customWidth="1"/>
    <col min="12048" max="12048" width="11.28515625" style="183" customWidth="1"/>
    <col min="12049" max="12049" width="6.7109375" style="183" customWidth="1"/>
    <col min="12050" max="12051" width="11" style="183" bestFit="1" customWidth="1"/>
    <col min="12052" max="12052" width="25.28515625" style="183" customWidth="1"/>
    <col min="12053" max="12053" width="21" style="183" customWidth="1"/>
    <col min="12054" max="12291" width="9.140625" style="183"/>
    <col min="12292" max="12292" width="4.85546875" style="183" customWidth="1"/>
    <col min="12293" max="12293" width="42.5703125" style="183" customWidth="1"/>
    <col min="12294" max="12294" width="13.42578125" style="183" customWidth="1"/>
    <col min="12295" max="12295" width="5.85546875" style="183" bestFit="1" customWidth="1"/>
    <col min="12296" max="12296" width="6.7109375" style="183" customWidth="1"/>
    <col min="12297" max="12297" width="9.85546875" style="183" bestFit="1" customWidth="1"/>
    <col min="12298" max="12298" width="11.140625" style="183" customWidth="1"/>
    <col min="12299" max="12299" width="6.7109375" style="183" customWidth="1"/>
    <col min="12300" max="12300" width="9.85546875" style="183" bestFit="1" customWidth="1"/>
    <col min="12301" max="12301" width="11.140625" style="183" customWidth="1"/>
    <col min="12302" max="12302" width="6.7109375" style="183" customWidth="1"/>
    <col min="12303" max="12303" width="11" style="183" bestFit="1" customWidth="1"/>
    <col min="12304" max="12304" width="11.28515625" style="183" customWidth="1"/>
    <col min="12305" max="12305" width="6.7109375" style="183" customWidth="1"/>
    <col min="12306" max="12307" width="11" style="183" bestFit="1" customWidth="1"/>
    <col min="12308" max="12308" width="25.28515625" style="183" customWidth="1"/>
    <col min="12309" max="12309" width="21" style="183" customWidth="1"/>
    <col min="12310" max="12547" width="9.140625" style="183"/>
    <col min="12548" max="12548" width="4.85546875" style="183" customWidth="1"/>
    <col min="12549" max="12549" width="42.5703125" style="183" customWidth="1"/>
    <col min="12550" max="12550" width="13.42578125" style="183" customWidth="1"/>
    <col min="12551" max="12551" width="5.85546875" style="183" bestFit="1" customWidth="1"/>
    <col min="12552" max="12552" width="6.7109375" style="183" customWidth="1"/>
    <col min="12553" max="12553" width="9.85546875" style="183" bestFit="1" customWidth="1"/>
    <col min="12554" max="12554" width="11.140625" style="183" customWidth="1"/>
    <col min="12555" max="12555" width="6.7109375" style="183" customWidth="1"/>
    <col min="12556" max="12556" width="9.85546875" style="183" bestFit="1" customWidth="1"/>
    <col min="12557" max="12557" width="11.140625" style="183" customWidth="1"/>
    <col min="12558" max="12558" width="6.7109375" style="183" customWidth="1"/>
    <col min="12559" max="12559" width="11" style="183" bestFit="1" customWidth="1"/>
    <col min="12560" max="12560" width="11.28515625" style="183" customWidth="1"/>
    <col min="12561" max="12561" width="6.7109375" style="183" customWidth="1"/>
    <col min="12562" max="12563" width="11" style="183" bestFit="1" customWidth="1"/>
    <col min="12564" max="12564" width="25.28515625" style="183" customWidth="1"/>
    <col min="12565" max="12565" width="21" style="183" customWidth="1"/>
    <col min="12566" max="12803" width="9.140625" style="183"/>
    <col min="12804" max="12804" width="4.85546875" style="183" customWidth="1"/>
    <col min="12805" max="12805" width="42.5703125" style="183" customWidth="1"/>
    <col min="12806" max="12806" width="13.42578125" style="183" customWidth="1"/>
    <col min="12807" max="12807" width="5.85546875" style="183" bestFit="1" customWidth="1"/>
    <col min="12808" max="12808" width="6.7109375" style="183" customWidth="1"/>
    <col min="12809" max="12809" width="9.85546875" style="183" bestFit="1" customWidth="1"/>
    <col min="12810" max="12810" width="11.140625" style="183" customWidth="1"/>
    <col min="12811" max="12811" width="6.7109375" style="183" customWidth="1"/>
    <col min="12812" max="12812" width="9.85546875" style="183" bestFit="1" customWidth="1"/>
    <col min="12813" max="12813" width="11.140625" style="183" customWidth="1"/>
    <col min="12814" max="12814" width="6.7109375" style="183" customWidth="1"/>
    <col min="12815" max="12815" width="11" style="183" bestFit="1" customWidth="1"/>
    <col min="12816" max="12816" width="11.28515625" style="183" customWidth="1"/>
    <col min="12817" max="12817" width="6.7109375" style="183" customWidth="1"/>
    <col min="12818" max="12819" width="11" style="183" bestFit="1" customWidth="1"/>
    <col min="12820" max="12820" width="25.28515625" style="183" customWidth="1"/>
    <col min="12821" max="12821" width="21" style="183" customWidth="1"/>
    <col min="12822" max="13059" width="9.140625" style="183"/>
    <col min="13060" max="13060" width="4.85546875" style="183" customWidth="1"/>
    <col min="13061" max="13061" width="42.5703125" style="183" customWidth="1"/>
    <col min="13062" max="13062" width="13.42578125" style="183" customWidth="1"/>
    <col min="13063" max="13063" width="5.85546875" style="183" bestFit="1" customWidth="1"/>
    <col min="13064" max="13064" width="6.7109375" style="183" customWidth="1"/>
    <col min="13065" max="13065" width="9.85546875" style="183" bestFit="1" customWidth="1"/>
    <col min="13066" max="13066" width="11.140625" style="183" customWidth="1"/>
    <col min="13067" max="13067" width="6.7109375" style="183" customWidth="1"/>
    <col min="13068" max="13068" width="9.85546875" style="183" bestFit="1" customWidth="1"/>
    <col min="13069" max="13069" width="11.140625" style="183" customWidth="1"/>
    <col min="13070" max="13070" width="6.7109375" style="183" customWidth="1"/>
    <col min="13071" max="13071" width="11" style="183" bestFit="1" customWidth="1"/>
    <col min="13072" max="13072" width="11.28515625" style="183" customWidth="1"/>
    <col min="13073" max="13073" width="6.7109375" style="183" customWidth="1"/>
    <col min="13074" max="13075" width="11" style="183" bestFit="1" customWidth="1"/>
    <col min="13076" max="13076" width="25.28515625" style="183" customWidth="1"/>
    <col min="13077" max="13077" width="21" style="183" customWidth="1"/>
    <col min="13078" max="13315" width="9.140625" style="183"/>
    <col min="13316" max="13316" width="4.85546875" style="183" customWidth="1"/>
    <col min="13317" max="13317" width="42.5703125" style="183" customWidth="1"/>
    <col min="13318" max="13318" width="13.42578125" style="183" customWidth="1"/>
    <col min="13319" max="13319" width="5.85546875" style="183" bestFit="1" customWidth="1"/>
    <col min="13320" max="13320" width="6.7109375" style="183" customWidth="1"/>
    <col min="13321" max="13321" width="9.85546875" style="183" bestFit="1" customWidth="1"/>
    <col min="13322" max="13322" width="11.140625" style="183" customWidth="1"/>
    <col min="13323" max="13323" width="6.7109375" style="183" customWidth="1"/>
    <col min="13324" max="13324" width="9.85546875" style="183" bestFit="1" customWidth="1"/>
    <col min="13325" max="13325" width="11.140625" style="183" customWidth="1"/>
    <col min="13326" max="13326" width="6.7109375" style="183" customWidth="1"/>
    <col min="13327" max="13327" width="11" style="183" bestFit="1" customWidth="1"/>
    <col min="13328" max="13328" width="11.28515625" style="183" customWidth="1"/>
    <col min="13329" max="13329" width="6.7109375" style="183" customWidth="1"/>
    <col min="13330" max="13331" width="11" style="183" bestFit="1" customWidth="1"/>
    <col min="13332" max="13332" width="25.28515625" style="183" customWidth="1"/>
    <col min="13333" max="13333" width="21" style="183" customWidth="1"/>
    <col min="13334" max="13571" width="9.140625" style="183"/>
    <col min="13572" max="13572" width="4.85546875" style="183" customWidth="1"/>
    <col min="13573" max="13573" width="42.5703125" style="183" customWidth="1"/>
    <col min="13574" max="13574" width="13.42578125" style="183" customWidth="1"/>
    <col min="13575" max="13575" width="5.85546875" style="183" bestFit="1" customWidth="1"/>
    <col min="13576" max="13576" width="6.7109375" style="183" customWidth="1"/>
    <col min="13577" max="13577" width="9.85546875" style="183" bestFit="1" customWidth="1"/>
    <col min="13578" max="13578" width="11.140625" style="183" customWidth="1"/>
    <col min="13579" max="13579" width="6.7109375" style="183" customWidth="1"/>
    <col min="13580" max="13580" width="9.85546875" style="183" bestFit="1" customWidth="1"/>
    <col min="13581" max="13581" width="11.140625" style="183" customWidth="1"/>
    <col min="13582" max="13582" width="6.7109375" style="183" customWidth="1"/>
    <col min="13583" max="13583" width="11" style="183" bestFit="1" customWidth="1"/>
    <col min="13584" max="13584" width="11.28515625" style="183" customWidth="1"/>
    <col min="13585" max="13585" width="6.7109375" style="183" customWidth="1"/>
    <col min="13586" max="13587" width="11" style="183" bestFit="1" customWidth="1"/>
    <col min="13588" max="13588" width="25.28515625" style="183" customWidth="1"/>
    <col min="13589" max="13589" width="21" style="183" customWidth="1"/>
    <col min="13590" max="13827" width="9.140625" style="183"/>
    <col min="13828" max="13828" width="4.85546875" style="183" customWidth="1"/>
    <col min="13829" max="13829" width="42.5703125" style="183" customWidth="1"/>
    <col min="13830" max="13830" width="13.42578125" style="183" customWidth="1"/>
    <col min="13831" max="13831" width="5.85546875" style="183" bestFit="1" customWidth="1"/>
    <col min="13832" max="13832" width="6.7109375" style="183" customWidth="1"/>
    <col min="13833" max="13833" width="9.85546875" style="183" bestFit="1" customWidth="1"/>
    <col min="13834" max="13834" width="11.140625" style="183" customWidth="1"/>
    <col min="13835" max="13835" width="6.7109375" style="183" customWidth="1"/>
    <col min="13836" max="13836" width="9.85546875" style="183" bestFit="1" customWidth="1"/>
    <col min="13837" max="13837" width="11.140625" style="183" customWidth="1"/>
    <col min="13838" max="13838" width="6.7109375" style="183" customWidth="1"/>
    <col min="13839" max="13839" width="11" style="183" bestFit="1" customWidth="1"/>
    <col min="13840" max="13840" width="11.28515625" style="183" customWidth="1"/>
    <col min="13841" max="13841" width="6.7109375" style="183" customWidth="1"/>
    <col min="13842" max="13843" width="11" style="183" bestFit="1" customWidth="1"/>
    <col min="13844" max="13844" width="25.28515625" style="183" customWidth="1"/>
    <col min="13845" max="13845" width="21" style="183" customWidth="1"/>
    <col min="13846" max="14083" width="9.140625" style="183"/>
    <col min="14084" max="14084" width="4.85546875" style="183" customWidth="1"/>
    <col min="14085" max="14085" width="42.5703125" style="183" customWidth="1"/>
    <col min="14086" max="14086" width="13.42578125" style="183" customWidth="1"/>
    <col min="14087" max="14087" width="5.85546875" style="183" bestFit="1" customWidth="1"/>
    <col min="14088" max="14088" width="6.7109375" style="183" customWidth="1"/>
    <col min="14089" max="14089" width="9.85546875" style="183" bestFit="1" customWidth="1"/>
    <col min="14090" max="14090" width="11.140625" style="183" customWidth="1"/>
    <col min="14091" max="14091" width="6.7109375" style="183" customWidth="1"/>
    <col min="14092" max="14092" width="9.85546875" style="183" bestFit="1" customWidth="1"/>
    <col min="14093" max="14093" width="11.140625" style="183" customWidth="1"/>
    <col min="14094" max="14094" width="6.7109375" style="183" customWidth="1"/>
    <col min="14095" max="14095" width="11" style="183" bestFit="1" customWidth="1"/>
    <col min="14096" max="14096" width="11.28515625" style="183" customWidth="1"/>
    <col min="14097" max="14097" width="6.7109375" style="183" customWidth="1"/>
    <col min="14098" max="14099" width="11" style="183" bestFit="1" customWidth="1"/>
    <col min="14100" max="14100" width="25.28515625" style="183" customWidth="1"/>
    <col min="14101" max="14101" width="21" style="183" customWidth="1"/>
    <col min="14102" max="14339" width="9.140625" style="183"/>
    <col min="14340" max="14340" width="4.85546875" style="183" customWidth="1"/>
    <col min="14341" max="14341" width="42.5703125" style="183" customWidth="1"/>
    <col min="14342" max="14342" width="13.42578125" style="183" customWidth="1"/>
    <col min="14343" max="14343" width="5.85546875" style="183" bestFit="1" customWidth="1"/>
    <col min="14344" max="14344" width="6.7109375" style="183" customWidth="1"/>
    <col min="14345" max="14345" width="9.85546875" style="183" bestFit="1" customWidth="1"/>
    <col min="14346" max="14346" width="11.140625" style="183" customWidth="1"/>
    <col min="14347" max="14347" width="6.7109375" style="183" customWidth="1"/>
    <col min="14348" max="14348" width="9.85546875" style="183" bestFit="1" customWidth="1"/>
    <col min="14349" max="14349" width="11.140625" style="183" customWidth="1"/>
    <col min="14350" max="14350" width="6.7109375" style="183" customWidth="1"/>
    <col min="14351" max="14351" width="11" style="183" bestFit="1" customWidth="1"/>
    <col min="14352" max="14352" width="11.28515625" style="183" customWidth="1"/>
    <col min="14353" max="14353" width="6.7109375" style="183" customWidth="1"/>
    <col min="14354" max="14355" width="11" style="183" bestFit="1" customWidth="1"/>
    <col min="14356" max="14356" width="25.28515625" style="183" customWidth="1"/>
    <col min="14357" max="14357" width="21" style="183" customWidth="1"/>
    <col min="14358" max="14595" width="9.140625" style="183"/>
    <col min="14596" max="14596" width="4.85546875" style="183" customWidth="1"/>
    <col min="14597" max="14597" width="42.5703125" style="183" customWidth="1"/>
    <col min="14598" max="14598" width="13.42578125" style="183" customWidth="1"/>
    <col min="14599" max="14599" width="5.85546875" style="183" bestFit="1" customWidth="1"/>
    <col min="14600" max="14600" width="6.7109375" style="183" customWidth="1"/>
    <col min="14601" max="14601" width="9.85546875" style="183" bestFit="1" customWidth="1"/>
    <col min="14602" max="14602" width="11.140625" style="183" customWidth="1"/>
    <col min="14603" max="14603" width="6.7109375" style="183" customWidth="1"/>
    <col min="14604" max="14604" width="9.85546875" style="183" bestFit="1" customWidth="1"/>
    <col min="14605" max="14605" width="11.140625" style="183" customWidth="1"/>
    <col min="14606" max="14606" width="6.7109375" style="183" customWidth="1"/>
    <col min="14607" max="14607" width="11" style="183" bestFit="1" customWidth="1"/>
    <col min="14608" max="14608" width="11.28515625" style="183" customWidth="1"/>
    <col min="14609" max="14609" width="6.7109375" style="183" customWidth="1"/>
    <col min="14610" max="14611" width="11" style="183" bestFit="1" customWidth="1"/>
    <col min="14612" max="14612" width="25.28515625" style="183" customWidth="1"/>
    <col min="14613" max="14613" width="21" style="183" customWidth="1"/>
    <col min="14614" max="14851" width="9.140625" style="183"/>
    <col min="14852" max="14852" width="4.85546875" style="183" customWidth="1"/>
    <col min="14853" max="14853" width="42.5703125" style="183" customWidth="1"/>
    <col min="14854" max="14854" width="13.42578125" style="183" customWidth="1"/>
    <col min="14855" max="14855" width="5.85546875" style="183" bestFit="1" customWidth="1"/>
    <col min="14856" max="14856" width="6.7109375" style="183" customWidth="1"/>
    <col min="14857" max="14857" width="9.85546875" style="183" bestFit="1" customWidth="1"/>
    <col min="14858" max="14858" width="11.140625" style="183" customWidth="1"/>
    <col min="14859" max="14859" width="6.7109375" style="183" customWidth="1"/>
    <col min="14860" max="14860" width="9.85546875" style="183" bestFit="1" customWidth="1"/>
    <col min="14861" max="14861" width="11.140625" style="183" customWidth="1"/>
    <col min="14862" max="14862" width="6.7109375" style="183" customWidth="1"/>
    <col min="14863" max="14863" width="11" style="183" bestFit="1" customWidth="1"/>
    <col min="14864" max="14864" width="11.28515625" style="183" customWidth="1"/>
    <col min="14865" max="14865" width="6.7109375" style="183" customWidth="1"/>
    <col min="14866" max="14867" width="11" style="183" bestFit="1" customWidth="1"/>
    <col min="14868" max="14868" width="25.28515625" style="183" customWidth="1"/>
    <col min="14869" max="14869" width="21" style="183" customWidth="1"/>
    <col min="14870" max="15107" width="9.140625" style="183"/>
    <col min="15108" max="15108" width="4.85546875" style="183" customWidth="1"/>
    <col min="15109" max="15109" width="42.5703125" style="183" customWidth="1"/>
    <col min="15110" max="15110" width="13.42578125" style="183" customWidth="1"/>
    <col min="15111" max="15111" width="5.85546875" style="183" bestFit="1" customWidth="1"/>
    <col min="15112" max="15112" width="6.7109375" style="183" customWidth="1"/>
    <col min="15113" max="15113" width="9.85546875" style="183" bestFit="1" customWidth="1"/>
    <col min="15114" max="15114" width="11.140625" style="183" customWidth="1"/>
    <col min="15115" max="15115" width="6.7109375" style="183" customWidth="1"/>
    <col min="15116" max="15116" width="9.85546875" style="183" bestFit="1" customWidth="1"/>
    <col min="15117" max="15117" width="11.140625" style="183" customWidth="1"/>
    <col min="15118" max="15118" width="6.7109375" style="183" customWidth="1"/>
    <col min="15119" max="15119" width="11" style="183" bestFit="1" customWidth="1"/>
    <col min="15120" max="15120" width="11.28515625" style="183" customWidth="1"/>
    <col min="15121" max="15121" width="6.7109375" style="183" customWidth="1"/>
    <col min="15122" max="15123" width="11" style="183" bestFit="1" customWidth="1"/>
    <col min="15124" max="15124" width="25.28515625" style="183" customWidth="1"/>
    <col min="15125" max="15125" width="21" style="183" customWidth="1"/>
    <col min="15126" max="15363" width="9.140625" style="183"/>
    <col min="15364" max="15364" width="4.85546875" style="183" customWidth="1"/>
    <col min="15365" max="15365" width="42.5703125" style="183" customWidth="1"/>
    <col min="15366" max="15366" width="13.42578125" style="183" customWidth="1"/>
    <col min="15367" max="15367" width="5.85546875" style="183" bestFit="1" customWidth="1"/>
    <col min="15368" max="15368" width="6.7109375" style="183" customWidth="1"/>
    <col min="15369" max="15369" width="9.85546875" style="183" bestFit="1" customWidth="1"/>
    <col min="15370" max="15370" width="11.140625" style="183" customWidth="1"/>
    <col min="15371" max="15371" width="6.7109375" style="183" customWidth="1"/>
    <col min="15372" max="15372" width="9.85546875" style="183" bestFit="1" customWidth="1"/>
    <col min="15373" max="15373" width="11.140625" style="183" customWidth="1"/>
    <col min="15374" max="15374" width="6.7109375" style="183" customWidth="1"/>
    <col min="15375" max="15375" width="11" style="183" bestFit="1" customWidth="1"/>
    <col min="15376" max="15376" width="11.28515625" style="183" customWidth="1"/>
    <col min="15377" max="15377" width="6.7109375" style="183" customWidth="1"/>
    <col min="15378" max="15379" width="11" style="183" bestFit="1" customWidth="1"/>
    <col min="15380" max="15380" width="25.28515625" style="183" customWidth="1"/>
    <col min="15381" max="15381" width="21" style="183" customWidth="1"/>
    <col min="15382" max="15619" width="9.140625" style="183"/>
    <col min="15620" max="15620" width="4.85546875" style="183" customWidth="1"/>
    <col min="15621" max="15621" width="42.5703125" style="183" customWidth="1"/>
    <col min="15622" max="15622" width="13.42578125" style="183" customWidth="1"/>
    <col min="15623" max="15623" width="5.85546875" style="183" bestFit="1" customWidth="1"/>
    <col min="15624" max="15624" width="6.7109375" style="183" customWidth="1"/>
    <col min="15625" max="15625" width="9.85546875" style="183" bestFit="1" customWidth="1"/>
    <col min="15626" max="15626" width="11.140625" style="183" customWidth="1"/>
    <col min="15627" max="15627" width="6.7109375" style="183" customWidth="1"/>
    <col min="15628" max="15628" width="9.85546875" style="183" bestFit="1" customWidth="1"/>
    <col min="15629" max="15629" width="11.140625" style="183" customWidth="1"/>
    <col min="15630" max="15630" width="6.7109375" style="183" customWidth="1"/>
    <col min="15631" max="15631" width="11" style="183" bestFit="1" customWidth="1"/>
    <col min="15632" max="15632" width="11.28515625" style="183" customWidth="1"/>
    <col min="15633" max="15633" width="6.7109375" style="183" customWidth="1"/>
    <col min="15634" max="15635" width="11" style="183" bestFit="1" customWidth="1"/>
    <col min="15636" max="15636" width="25.28515625" style="183" customWidth="1"/>
    <col min="15637" max="15637" width="21" style="183" customWidth="1"/>
    <col min="15638" max="15875" width="9.140625" style="183"/>
    <col min="15876" max="15876" width="4.85546875" style="183" customWidth="1"/>
    <col min="15877" max="15877" width="42.5703125" style="183" customWidth="1"/>
    <col min="15878" max="15878" width="13.42578125" style="183" customWidth="1"/>
    <col min="15879" max="15879" width="5.85546875" style="183" bestFit="1" customWidth="1"/>
    <col min="15880" max="15880" width="6.7109375" style="183" customWidth="1"/>
    <col min="15881" max="15881" width="9.85546875" style="183" bestFit="1" customWidth="1"/>
    <col min="15882" max="15882" width="11.140625" style="183" customWidth="1"/>
    <col min="15883" max="15883" width="6.7109375" style="183" customWidth="1"/>
    <col min="15884" max="15884" width="9.85546875" style="183" bestFit="1" customWidth="1"/>
    <col min="15885" max="15885" width="11.140625" style="183" customWidth="1"/>
    <col min="15886" max="15886" width="6.7109375" style="183" customWidth="1"/>
    <col min="15887" max="15887" width="11" style="183" bestFit="1" customWidth="1"/>
    <col min="15888" max="15888" width="11.28515625" style="183" customWidth="1"/>
    <col min="15889" max="15889" width="6.7109375" style="183" customWidth="1"/>
    <col min="15890" max="15891" width="11" style="183" bestFit="1" customWidth="1"/>
    <col min="15892" max="15892" width="25.28515625" style="183" customWidth="1"/>
    <col min="15893" max="15893" width="21" style="183" customWidth="1"/>
    <col min="15894" max="16131" width="9.140625" style="183"/>
    <col min="16132" max="16132" width="4.85546875" style="183" customWidth="1"/>
    <col min="16133" max="16133" width="42.5703125" style="183" customWidth="1"/>
    <col min="16134" max="16134" width="13.42578125" style="183" customWidth="1"/>
    <col min="16135" max="16135" width="5.85546875" style="183" bestFit="1" customWidth="1"/>
    <col min="16136" max="16136" width="6.7109375" style="183" customWidth="1"/>
    <col min="16137" max="16137" width="9.85546875" style="183" bestFit="1" customWidth="1"/>
    <col min="16138" max="16138" width="11.140625" style="183" customWidth="1"/>
    <col min="16139" max="16139" width="6.7109375" style="183" customWidth="1"/>
    <col min="16140" max="16140" width="9.85546875" style="183" bestFit="1" customWidth="1"/>
    <col min="16141" max="16141" width="11.140625" style="183" customWidth="1"/>
    <col min="16142" max="16142" width="6.7109375" style="183" customWidth="1"/>
    <col min="16143" max="16143" width="11" style="183" bestFit="1" customWidth="1"/>
    <col min="16144" max="16144" width="11.28515625" style="183" customWidth="1"/>
    <col min="16145" max="16145" width="6.7109375" style="183" customWidth="1"/>
    <col min="16146" max="16147" width="11" style="183" bestFit="1" customWidth="1"/>
    <col min="16148" max="16148" width="25.28515625" style="183" customWidth="1"/>
    <col min="16149" max="16149" width="21" style="183" customWidth="1"/>
    <col min="16150" max="16384" width="9.140625" style="183"/>
  </cols>
  <sheetData>
    <row r="1" spans="1:23" ht="18">
      <c r="B1" s="898"/>
      <c r="C1" s="898"/>
      <c r="D1" s="898"/>
      <c r="E1" s="898"/>
      <c r="F1" s="1968" t="s">
        <v>1474</v>
      </c>
      <c r="G1" s="1968"/>
      <c r="H1" s="1968"/>
      <c r="I1" s="1968"/>
      <c r="J1" s="1968"/>
      <c r="K1" s="898"/>
      <c r="L1" s="898"/>
      <c r="M1" s="898"/>
      <c r="N1" s="898"/>
      <c r="O1" s="898"/>
      <c r="P1" s="898"/>
      <c r="Q1" s="898"/>
      <c r="R1" s="898"/>
      <c r="S1" s="898"/>
    </row>
    <row r="2" spans="1:23" ht="13.5" customHeight="1">
      <c r="A2" s="959"/>
      <c r="B2" s="960"/>
      <c r="C2" s="494"/>
      <c r="D2" s="961"/>
      <c r="E2" s="959"/>
      <c r="F2" s="493"/>
      <c r="G2" s="493"/>
      <c r="H2" s="959"/>
      <c r="I2" s="493"/>
      <c r="J2" s="493"/>
      <c r="K2" s="959"/>
      <c r="L2" s="493"/>
      <c r="M2" s="493"/>
      <c r="N2" s="959"/>
      <c r="O2" s="493"/>
      <c r="P2" s="493"/>
      <c r="Q2" s="493"/>
      <c r="R2" s="493"/>
      <c r="S2" s="493"/>
    </row>
    <row r="3" spans="1:23" ht="45.75" customHeight="1">
      <c r="B3" s="2068" t="s">
        <v>2645</v>
      </c>
      <c r="C3" s="2068"/>
      <c r="D3" s="2068"/>
      <c r="E3" s="2068"/>
      <c r="F3" s="2068"/>
      <c r="G3" s="2068"/>
      <c r="H3" s="2068"/>
      <c r="I3" s="2068"/>
      <c r="J3" s="2068"/>
      <c r="K3" s="2068"/>
      <c r="L3" s="2068"/>
      <c r="M3" s="2068"/>
      <c r="N3" s="2068"/>
      <c r="O3" s="962"/>
      <c r="P3" s="962"/>
      <c r="Q3" s="962"/>
      <c r="R3" s="962"/>
      <c r="S3" s="962"/>
    </row>
    <row r="4" spans="1:23" ht="15.75">
      <c r="A4" s="935"/>
      <c r="B4" s="935"/>
      <c r="C4" s="935"/>
      <c r="D4" s="935"/>
      <c r="E4" s="935"/>
      <c r="F4" s="935"/>
      <c r="G4" s="935"/>
      <c r="H4" s="935"/>
      <c r="I4" s="935"/>
      <c r="J4" s="935"/>
      <c r="K4" s="935"/>
      <c r="L4" s="935"/>
      <c r="M4" s="935"/>
      <c r="N4" s="935"/>
      <c r="O4" s="1261" t="s">
        <v>2699</v>
      </c>
      <c r="P4" s="935"/>
      <c r="Q4" s="935"/>
      <c r="R4" s="935"/>
      <c r="S4" s="935"/>
    </row>
    <row r="5" spans="1:23" ht="15">
      <c r="A5" s="963"/>
      <c r="B5" s="964"/>
      <c r="C5" s="965"/>
      <c r="D5" s="966"/>
      <c r="E5" s="963"/>
      <c r="F5" s="967"/>
      <c r="G5" s="967"/>
      <c r="H5" s="963"/>
      <c r="I5" s="967"/>
      <c r="J5" s="967"/>
      <c r="K5" s="963"/>
      <c r="L5" s="967"/>
      <c r="M5" s="967"/>
      <c r="N5" s="963"/>
      <c r="O5" s="967"/>
    </row>
    <row r="6" spans="1:23" ht="15">
      <c r="A6" s="2069" t="s">
        <v>2</v>
      </c>
      <c r="B6" s="1971" t="s">
        <v>3</v>
      </c>
      <c r="C6" s="1972" t="s">
        <v>4</v>
      </c>
      <c r="D6" s="2072" t="s">
        <v>5</v>
      </c>
      <c r="E6" s="2064" t="s">
        <v>1343</v>
      </c>
      <c r="F6" s="2064"/>
      <c r="G6" s="2064"/>
      <c r="H6" s="2064" t="s">
        <v>1344</v>
      </c>
      <c r="I6" s="2064"/>
      <c r="J6" s="2064"/>
      <c r="K6" s="2064" t="s">
        <v>1345</v>
      </c>
      <c r="L6" s="2064"/>
      <c r="M6" s="2064"/>
      <c r="N6" s="2064" t="s">
        <v>1346</v>
      </c>
      <c r="O6" s="2064"/>
      <c r="P6" s="2064"/>
      <c r="Q6" s="2064" t="s">
        <v>1368</v>
      </c>
      <c r="R6" s="2064"/>
      <c r="S6" s="2064"/>
    </row>
    <row r="7" spans="1:23" ht="15">
      <c r="A7" s="2070"/>
      <c r="B7" s="1971"/>
      <c r="C7" s="2071"/>
      <c r="D7" s="2072"/>
      <c r="E7" s="467" t="s">
        <v>114</v>
      </c>
      <c r="F7" s="467" t="s">
        <v>9</v>
      </c>
      <c r="G7" s="467" t="s">
        <v>1347</v>
      </c>
      <c r="H7" s="467" t="s">
        <v>114</v>
      </c>
      <c r="I7" s="467" t="s">
        <v>9</v>
      </c>
      <c r="J7" s="467" t="s">
        <v>1347</v>
      </c>
      <c r="K7" s="467" t="s">
        <v>114</v>
      </c>
      <c r="L7" s="467" t="s">
        <v>9</v>
      </c>
      <c r="M7" s="467" t="s">
        <v>1347</v>
      </c>
      <c r="N7" s="467" t="s">
        <v>114</v>
      </c>
      <c r="O7" s="467" t="s">
        <v>9</v>
      </c>
      <c r="P7" s="467" t="s">
        <v>1347</v>
      </c>
      <c r="Q7" s="467" t="s">
        <v>114</v>
      </c>
      <c r="R7" s="467" t="s">
        <v>9</v>
      </c>
      <c r="S7" s="467" t="s">
        <v>1347</v>
      </c>
    </row>
    <row r="8" spans="1:23" ht="15">
      <c r="A8" s="1403">
        <v>1</v>
      </c>
      <c r="B8" s="1404">
        <v>2</v>
      </c>
      <c r="C8" s="1405">
        <v>3</v>
      </c>
      <c r="D8" s="1406">
        <v>4</v>
      </c>
      <c r="E8" s="1405">
        <v>5</v>
      </c>
      <c r="F8" s="1406">
        <v>6</v>
      </c>
      <c r="G8" s="1405">
        <v>7</v>
      </c>
      <c r="H8" s="1406">
        <v>8</v>
      </c>
      <c r="I8" s="1405">
        <v>9</v>
      </c>
      <c r="J8" s="1406">
        <v>10</v>
      </c>
      <c r="K8" s="1405">
        <v>11</v>
      </c>
      <c r="L8" s="1406">
        <v>12</v>
      </c>
      <c r="M8" s="1405">
        <v>13</v>
      </c>
      <c r="N8" s="1406">
        <v>14</v>
      </c>
      <c r="O8" s="1405">
        <v>15</v>
      </c>
      <c r="P8" s="1406">
        <v>16</v>
      </c>
      <c r="Q8" s="1405">
        <v>17</v>
      </c>
      <c r="R8" s="199">
        <v>18</v>
      </c>
      <c r="S8" s="199">
        <v>19</v>
      </c>
    </row>
    <row r="9" spans="1:23" ht="17.25" customHeight="1">
      <c r="A9" s="1977">
        <v>1</v>
      </c>
      <c r="B9" s="1010" t="s">
        <v>1475</v>
      </c>
      <c r="C9" s="1407"/>
      <c r="D9" s="1408"/>
      <c r="E9" s="1408"/>
      <c r="F9" s="1408"/>
      <c r="G9" s="1408"/>
      <c r="H9" s="1408"/>
      <c r="I9" s="1408"/>
      <c r="J9" s="1408"/>
      <c r="K9" s="1408"/>
      <c r="L9" s="1408"/>
      <c r="M9" s="1408"/>
      <c r="N9" s="1408"/>
      <c r="O9" s="1408"/>
      <c r="P9" s="1408"/>
      <c r="Q9" s="1408"/>
      <c r="R9" s="1408"/>
      <c r="S9" s="1409"/>
    </row>
    <row r="10" spans="1:23" ht="14.25" customHeight="1">
      <c r="A10" s="1978"/>
      <c r="B10" s="214" t="s">
        <v>1452</v>
      </c>
      <c r="C10" s="1410">
        <v>7132210018</v>
      </c>
      <c r="D10" s="1250" t="s">
        <v>32</v>
      </c>
      <c r="E10" s="1250">
        <v>1</v>
      </c>
      <c r="F10" s="1133">
        <f>VLOOKUP(C10,'SOR RATE 2025-26'!A:D,4,0)</f>
        <v>65499.1</v>
      </c>
      <c r="G10" s="1133">
        <f>F10*E10</f>
        <v>65499.1</v>
      </c>
      <c r="H10" s="1250"/>
      <c r="I10" s="1133"/>
      <c r="J10" s="1133"/>
      <c r="K10" s="1250"/>
      <c r="L10" s="1133"/>
      <c r="M10" s="1133"/>
      <c r="N10" s="1250"/>
      <c r="O10" s="1133"/>
      <c r="P10" s="1133"/>
      <c r="Q10" s="1133"/>
      <c r="R10" s="1133"/>
      <c r="S10" s="1133"/>
      <c r="T10" s="187"/>
    </row>
    <row r="11" spans="1:23" ht="15">
      <c r="A11" s="1978"/>
      <c r="B11" s="214" t="s">
        <v>1453</v>
      </c>
      <c r="C11" s="1003">
        <v>7132210019</v>
      </c>
      <c r="D11" s="1251" t="s">
        <v>32</v>
      </c>
      <c r="E11" s="1251"/>
      <c r="F11" s="1133"/>
      <c r="G11" s="206"/>
      <c r="H11" s="1251">
        <v>1</v>
      </c>
      <c r="I11" s="206">
        <f>VLOOKUP(C11,'SOR RATE 2025-26'!A:D,4,0)</f>
        <v>126268.02</v>
      </c>
      <c r="J11" s="206">
        <f>I11*H11</f>
        <v>126268.02</v>
      </c>
      <c r="K11" s="1251"/>
      <c r="L11" s="206"/>
      <c r="M11" s="206"/>
      <c r="N11" s="1251"/>
      <c r="O11" s="206"/>
      <c r="P11" s="206"/>
      <c r="Q11" s="206"/>
      <c r="R11" s="206"/>
      <c r="S11" s="206"/>
      <c r="T11" s="187"/>
      <c r="U11" s="457"/>
      <c r="V11" s="829"/>
      <c r="W11" s="829"/>
    </row>
    <row r="12" spans="1:23" ht="15">
      <c r="A12" s="1978"/>
      <c r="B12" s="214" t="s">
        <v>1427</v>
      </c>
      <c r="C12" s="1003">
        <v>7132210020</v>
      </c>
      <c r="D12" s="1251" t="s">
        <v>32</v>
      </c>
      <c r="E12" s="1251"/>
      <c r="F12" s="1133"/>
      <c r="G12" s="206"/>
      <c r="H12" s="1251"/>
      <c r="I12" s="206"/>
      <c r="J12" s="206"/>
      <c r="K12" s="1251">
        <v>1</v>
      </c>
      <c r="L12" s="206">
        <f>VLOOKUP(C12,'SOR RATE 2025-26'!A:D,4,0)</f>
        <v>166046.29999999999</v>
      </c>
      <c r="M12" s="206">
        <f>L12*K12</f>
        <v>166046.29999999999</v>
      </c>
      <c r="N12" s="1251"/>
      <c r="O12" s="206"/>
      <c r="P12" s="206"/>
      <c r="Q12" s="206"/>
      <c r="R12" s="206"/>
      <c r="S12" s="206"/>
      <c r="T12" s="187"/>
    </row>
    <row r="13" spans="1:23" ht="15">
      <c r="A13" s="1978"/>
      <c r="B13" s="214" t="s">
        <v>1454</v>
      </c>
      <c r="C13" s="1003">
        <v>7132210021</v>
      </c>
      <c r="D13" s="1251" t="s">
        <v>32</v>
      </c>
      <c r="E13" s="1251"/>
      <c r="F13" s="1133"/>
      <c r="G13" s="206"/>
      <c r="H13" s="1251"/>
      <c r="I13" s="206"/>
      <c r="J13" s="206"/>
      <c r="K13" s="1251"/>
      <c r="L13" s="206"/>
      <c r="M13" s="206"/>
      <c r="N13" s="1251">
        <v>1</v>
      </c>
      <c r="O13" s="206">
        <f>VLOOKUP(C13,'SOR RATE 2025-26'!A:D,4,0)</f>
        <v>346912.44</v>
      </c>
      <c r="P13" s="206">
        <f t="shared" ref="P13" si="0">O13*N13</f>
        <v>346912.44</v>
      </c>
      <c r="Q13" s="206"/>
      <c r="R13" s="206"/>
      <c r="S13" s="206"/>
      <c r="T13" s="187"/>
    </row>
    <row r="14" spans="1:23" ht="28.5">
      <c r="A14" s="1979"/>
      <c r="B14" s="214" t="s">
        <v>1455</v>
      </c>
      <c r="C14" s="1003">
        <v>7132220081</v>
      </c>
      <c r="D14" s="1251" t="s">
        <v>32</v>
      </c>
      <c r="E14" s="1251"/>
      <c r="F14" s="1133"/>
      <c r="G14" s="206"/>
      <c r="H14" s="1251"/>
      <c r="I14" s="206"/>
      <c r="J14" s="206"/>
      <c r="K14" s="1251"/>
      <c r="L14" s="206"/>
      <c r="M14" s="206"/>
      <c r="N14" s="1251"/>
      <c r="O14" s="206"/>
      <c r="P14" s="206"/>
      <c r="Q14" s="443">
        <v>1</v>
      </c>
      <c r="R14" s="206">
        <f>VLOOKUP(C14,'SOR RATE 2025-26'!A:D,4,0)</f>
        <v>937399.72</v>
      </c>
      <c r="S14" s="206">
        <f t="shared" ref="S14:S31" si="1">R14*Q14</f>
        <v>937399.72</v>
      </c>
      <c r="T14" s="187"/>
    </row>
    <row r="15" spans="1:23" ht="31.5" customHeight="1">
      <c r="A15" s="1251">
        <v>2</v>
      </c>
      <c r="B15" s="214" t="s">
        <v>1476</v>
      </c>
      <c r="C15" s="1264">
        <v>7130601965</v>
      </c>
      <c r="D15" s="1264" t="s">
        <v>25</v>
      </c>
      <c r="E15" s="1251">
        <v>816.2</v>
      </c>
      <c r="F15" s="1133">
        <f>VLOOKUP(C15,'SOR RATE 2025-26'!A:D,4,0)/1000</f>
        <v>56.821719999999999</v>
      </c>
      <c r="G15" s="206">
        <f t="shared" ref="G15:G27" si="2">F15*E15</f>
        <v>46377.887864000004</v>
      </c>
      <c r="H15" s="1251">
        <f>+E15</f>
        <v>816.2</v>
      </c>
      <c r="I15" s="206">
        <f>VLOOKUP(C15,'SOR RATE 2025-26'!A:D,4,0)/1000</f>
        <v>56.821719999999999</v>
      </c>
      <c r="J15" s="206">
        <f t="shared" ref="J15:J27" si="3">I15*H15</f>
        <v>46377.887864000004</v>
      </c>
      <c r="K15" s="1411">
        <f>+H15</f>
        <v>816.2</v>
      </c>
      <c r="L15" s="206">
        <f>VLOOKUP(C15,'SOR RATE 2025-26'!A:D,4,0)/1000</f>
        <v>56.821719999999999</v>
      </c>
      <c r="M15" s="206">
        <f t="shared" ref="M15:M27" si="4">L15*K15</f>
        <v>46377.887864000004</v>
      </c>
      <c r="N15" s="1411">
        <f>+K15</f>
        <v>816.2</v>
      </c>
      <c r="O15" s="1412">
        <f>+L15</f>
        <v>56.821719999999999</v>
      </c>
      <c r="P15" s="206">
        <f t="shared" ref="P15:P27" si="5">O15*N15</f>
        <v>46377.887864000004</v>
      </c>
      <c r="Q15" s="1251">
        <v>816.2</v>
      </c>
      <c r="R15" s="206">
        <f>VLOOKUP(C15,'SOR RATE 2025-26'!A:D,4,0)/1000</f>
        <v>56.821719999999999</v>
      </c>
      <c r="S15" s="206">
        <f t="shared" si="1"/>
        <v>46377.887864000004</v>
      </c>
      <c r="T15" s="441"/>
      <c r="U15" s="441"/>
    </row>
    <row r="16" spans="1:23" ht="18" customHeight="1">
      <c r="A16" s="1251">
        <v>3</v>
      </c>
      <c r="B16" s="214" t="s">
        <v>1348</v>
      </c>
      <c r="C16" s="1003">
        <v>7130810517</v>
      </c>
      <c r="D16" s="1251" t="s">
        <v>39</v>
      </c>
      <c r="E16" s="1251">
        <v>1</v>
      </c>
      <c r="F16" s="1133">
        <f>VLOOKUP(C16,'SOR RATE 2025-26'!A:D,4,0)</f>
        <v>5396.16</v>
      </c>
      <c r="G16" s="206">
        <f t="shared" si="2"/>
        <v>5396.16</v>
      </c>
      <c r="H16" s="1251">
        <v>1</v>
      </c>
      <c r="I16" s="206">
        <f>VLOOKUP(C16,'SOR RATE 2025-26'!A:D,4,0)</f>
        <v>5396.16</v>
      </c>
      <c r="J16" s="206">
        <f t="shared" si="3"/>
        <v>5396.16</v>
      </c>
      <c r="K16" s="1251">
        <v>1</v>
      </c>
      <c r="L16" s="206">
        <f>VLOOKUP(C16,'SOR RATE 2025-26'!A:D,4,0)</f>
        <v>5396.16</v>
      </c>
      <c r="M16" s="206">
        <f t="shared" si="4"/>
        <v>5396.16</v>
      </c>
      <c r="N16" s="1251">
        <v>1</v>
      </c>
      <c r="O16" s="206">
        <f t="shared" ref="O16:O26" si="6">+F16</f>
        <v>5396.16</v>
      </c>
      <c r="P16" s="206">
        <f t="shared" si="5"/>
        <v>5396.16</v>
      </c>
      <c r="Q16" s="443">
        <v>1</v>
      </c>
      <c r="R16" s="206">
        <f>VLOOKUP(C16,'SOR RATE 2025-26'!A:D,4,0)</f>
        <v>5396.16</v>
      </c>
      <c r="S16" s="206">
        <f t="shared" si="1"/>
        <v>5396.16</v>
      </c>
    </row>
    <row r="17" spans="1:21" ht="18" customHeight="1">
      <c r="A17" s="1977">
        <v>4</v>
      </c>
      <c r="B17" s="214" t="s">
        <v>54</v>
      </c>
      <c r="C17" s="1003">
        <v>7130820010</v>
      </c>
      <c r="D17" s="1251" t="s">
        <v>12</v>
      </c>
      <c r="E17" s="1251">
        <v>3</v>
      </c>
      <c r="F17" s="1133">
        <f>VLOOKUP(C17,'SOR RATE 2025-26'!A:D,4,0)</f>
        <v>122.72</v>
      </c>
      <c r="G17" s="206">
        <f t="shared" si="2"/>
        <v>368.15999999999997</v>
      </c>
      <c r="H17" s="1251">
        <v>3</v>
      </c>
      <c r="I17" s="206">
        <f>VLOOKUP(C17,'SOR RATE 2025-26'!A:D,4,0)</f>
        <v>122.72</v>
      </c>
      <c r="J17" s="206">
        <f t="shared" si="3"/>
        <v>368.15999999999997</v>
      </c>
      <c r="K17" s="1251">
        <v>3</v>
      </c>
      <c r="L17" s="206">
        <f>VLOOKUP(C17,'SOR RATE 2025-26'!A:D,4,0)</f>
        <v>122.72</v>
      </c>
      <c r="M17" s="206">
        <f t="shared" si="4"/>
        <v>368.15999999999997</v>
      </c>
      <c r="N17" s="1251">
        <v>3</v>
      </c>
      <c r="O17" s="206">
        <f t="shared" si="6"/>
        <v>122.72</v>
      </c>
      <c r="P17" s="206">
        <f t="shared" si="5"/>
        <v>368.15999999999997</v>
      </c>
      <c r="Q17" s="443">
        <v>3</v>
      </c>
      <c r="R17" s="206">
        <f>VLOOKUP(C17,'SOR RATE 2025-26'!A:D,4,0)</f>
        <v>122.72</v>
      </c>
      <c r="S17" s="206">
        <f t="shared" si="1"/>
        <v>368.15999999999997</v>
      </c>
      <c r="U17" s="490"/>
    </row>
    <row r="18" spans="1:21" ht="18" customHeight="1">
      <c r="A18" s="1979"/>
      <c r="B18" s="214" t="s">
        <v>1457</v>
      </c>
      <c r="C18" s="1003">
        <v>7130820241</v>
      </c>
      <c r="D18" s="1251" t="s">
        <v>55</v>
      </c>
      <c r="E18" s="1251">
        <v>3</v>
      </c>
      <c r="F18" s="1133">
        <f>VLOOKUP(C18,'SOR RATE 2025-26'!A:D,4,0)</f>
        <v>158.71</v>
      </c>
      <c r="G18" s="206">
        <f t="shared" si="2"/>
        <v>476.13</v>
      </c>
      <c r="H18" s="1251">
        <v>3</v>
      </c>
      <c r="I18" s="206">
        <f>VLOOKUP(C18,'SOR RATE 2025-26'!A:D,4,0)</f>
        <v>158.71</v>
      </c>
      <c r="J18" s="206">
        <f t="shared" si="3"/>
        <v>476.13</v>
      </c>
      <c r="K18" s="1251">
        <v>3</v>
      </c>
      <c r="L18" s="206">
        <f>VLOOKUP(C18,'SOR RATE 2025-26'!A:D,4,0)</f>
        <v>158.71</v>
      </c>
      <c r="M18" s="206">
        <f t="shared" si="4"/>
        <v>476.13</v>
      </c>
      <c r="N18" s="1251">
        <v>3</v>
      </c>
      <c r="O18" s="206">
        <f t="shared" si="6"/>
        <v>158.71</v>
      </c>
      <c r="P18" s="206">
        <f t="shared" si="5"/>
        <v>476.13</v>
      </c>
      <c r="Q18" s="443">
        <v>3</v>
      </c>
      <c r="R18" s="206">
        <f>VLOOKUP(C18,'SOR RATE 2025-26'!A:D,4,0)</f>
        <v>158.71</v>
      </c>
      <c r="S18" s="206">
        <f t="shared" si="1"/>
        <v>476.13</v>
      </c>
    </row>
    <row r="19" spans="1:21" ht="18" customHeight="1">
      <c r="A19" s="1251">
        <v>5</v>
      </c>
      <c r="B19" s="458" t="s">
        <v>18</v>
      </c>
      <c r="C19" s="217">
        <v>7130820008</v>
      </c>
      <c r="D19" s="1251" t="s">
        <v>12</v>
      </c>
      <c r="E19" s="1251">
        <v>6</v>
      </c>
      <c r="F19" s="1133">
        <f>VLOOKUP(C19,'SOR RATE 2025-26'!A:D,4,0)</f>
        <v>135</v>
      </c>
      <c r="G19" s="206">
        <f t="shared" si="2"/>
        <v>810</v>
      </c>
      <c r="H19" s="1251">
        <v>6</v>
      </c>
      <c r="I19" s="206">
        <f>VLOOKUP(C19,'SOR RATE 2025-26'!A:D,4,0)</f>
        <v>135</v>
      </c>
      <c r="J19" s="206">
        <f t="shared" si="3"/>
        <v>810</v>
      </c>
      <c r="K19" s="1251">
        <v>6</v>
      </c>
      <c r="L19" s="206">
        <f>VLOOKUP(C19,'SOR RATE 2025-26'!A:D,4,0)</f>
        <v>135</v>
      </c>
      <c r="M19" s="206">
        <f t="shared" si="4"/>
        <v>810</v>
      </c>
      <c r="N19" s="1251">
        <v>6</v>
      </c>
      <c r="O19" s="206">
        <f t="shared" si="6"/>
        <v>135</v>
      </c>
      <c r="P19" s="206">
        <f t="shared" si="5"/>
        <v>810</v>
      </c>
      <c r="Q19" s="443">
        <v>6</v>
      </c>
      <c r="R19" s="206">
        <f>VLOOKUP(C19,'SOR RATE 2025-26'!A:D,4,0)</f>
        <v>135</v>
      </c>
      <c r="S19" s="206">
        <f t="shared" si="1"/>
        <v>810</v>
      </c>
      <c r="T19" s="987"/>
      <c r="U19" s="490"/>
    </row>
    <row r="20" spans="1:21" ht="33.75" customHeight="1">
      <c r="A20" s="1249">
        <v>6</v>
      </c>
      <c r="B20" s="1151" t="s">
        <v>1350</v>
      </c>
      <c r="C20" s="1004">
        <v>7130810509</v>
      </c>
      <c r="D20" s="443" t="s">
        <v>12</v>
      </c>
      <c r="E20" s="443">
        <v>1</v>
      </c>
      <c r="F20" s="1133">
        <f>VLOOKUP(C20,'SOR RATE 2025-26'!A:D,4,0)</f>
        <v>1971.19</v>
      </c>
      <c r="G20" s="206">
        <f t="shared" si="2"/>
        <v>1971.19</v>
      </c>
      <c r="H20" s="443">
        <v>1</v>
      </c>
      <c r="I20" s="206">
        <f>VLOOKUP(C20,'SOR RATE 2025-26'!A:D,4,0)</f>
        <v>1971.19</v>
      </c>
      <c r="J20" s="206">
        <f t="shared" si="3"/>
        <v>1971.19</v>
      </c>
      <c r="K20" s="443">
        <v>1</v>
      </c>
      <c r="L20" s="206">
        <f>VLOOKUP(C20,'SOR RATE 2025-26'!A:D,4,0)</f>
        <v>1971.19</v>
      </c>
      <c r="M20" s="206">
        <f t="shared" si="4"/>
        <v>1971.19</v>
      </c>
      <c r="N20" s="443">
        <v>1</v>
      </c>
      <c r="O20" s="206">
        <f t="shared" si="6"/>
        <v>1971.19</v>
      </c>
      <c r="P20" s="206">
        <f t="shared" si="5"/>
        <v>1971.19</v>
      </c>
      <c r="Q20" s="443">
        <v>1</v>
      </c>
      <c r="R20" s="206">
        <f>VLOOKUP(C20,'SOR RATE 2025-26'!A:D,4,0)</f>
        <v>1971.19</v>
      </c>
      <c r="S20" s="206">
        <f t="shared" si="1"/>
        <v>1971.19</v>
      </c>
    </row>
    <row r="21" spans="1:21" ht="18" customHeight="1">
      <c r="A21" s="1251">
        <v>7</v>
      </c>
      <c r="B21" s="214" t="s">
        <v>1377</v>
      </c>
      <c r="C21" s="1003">
        <v>7131930412</v>
      </c>
      <c r="D21" s="1251" t="s">
        <v>32</v>
      </c>
      <c r="E21" s="1251">
        <v>3</v>
      </c>
      <c r="F21" s="1133">
        <f>VLOOKUP(C21,'SOR RATE 2025-26'!A:D,4,0)</f>
        <v>1181.17</v>
      </c>
      <c r="G21" s="206">
        <f>F21*E21</f>
        <v>3543.51</v>
      </c>
      <c r="H21" s="1251">
        <v>3</v>
      </c>
      <c r="I21" s="206">
        <f>VLOOKUP(C21,'SOR RATE 2025-26'!A:D,4,0)</f>
        <v>1181.17</v>
      </c>
      <c r="J21" s="206">
        <f t="shared" si="3"/>
        <v>3543.51</v>
      </c>
      <c r="K21" s="1251">
        <v>3</v>
      </c>
      <c r="L21" s="206">
        <f>VLOOKUP(C21,'SOR RATE 2025-26'!A:D,4,0)</f>
        <v>1181.17</v>
      </c>
      <c r="M21" s="206">
        <f t="shared" si="4"/>
        <v>3543.51</v>
      </c>
      <c r="N21" s="1251">
        <v>3</v>
      </c>
      <c r="O21" s="206">
        <f t="shared" si="6"/>
        <v>1181.17</v>
      </c>
      <c r="P21" s="206">
        <f t="shared" si="5"/>
        <v>3543.51</v>
      </c>
      <c r="Q21" s="443">
        <v>3</v>
      </c>
      <c r="R21" s="206">
        <f>VLOOKUP(C21,'SOR RATE 2025-26'!A:D,4,0)</f>
        <v>1181.17</v>
      </c>
      <c r="S21" s="206">
        <f t="shared" si="1"/>
        <v>3543.51</v>
      </c>
    </row>
    <row r="22" spans="1:21" ht="18" customHeight="1">
      <c r="A22" s="1251">
        <v>8</v>
      </c>
      <c r="B22" s="214" t="s">
        <v>1477</v>
      </c>
      <c r="C22" s="1003">
        <v>7130810692</v>
      </c>
      <c r="D22" s="1251" t="s">
        <v>15</v>
      </c>
      <c r="E22" s="1251">
        <v>8</v>
      </c>
      <c r="F22" s="1133">
        <f>VLOOKUP(C22,'SOR RATE 2025-26'!A:D,4,0)</f>
        <v>371.1</v>
      </c>
      <c r="G22" s="206">
        <f>F22*E22</f>
        <v>2968.8</v>
      </c>
      <c r="H22" s="1251">
        <v>8</v>
      </c>
      <c r="I22" s="206">
        <f>VLOOKUP(C22,'SOR RATE 2025-26'!A:D,4,0)</f>
        <v>371.1</v>
      </c>
      <c r="J22" s="206">
        <f t="shared" si="3"/>
        <v>2968.8</v>
      </c>
      <c r="K22" s="1251">
        <v>8</v>
      </c>
      <c r="L22" s="206">
        <f>VLOOKUP(C22,'SOR RATE 2025-26'!A:D,4,0)</f>
        <v>371.1</v>
      </c>
      <c r="M22" s="206">
        <f t="shared" si="4"/>
        <v>2968.8</v>
      </c>
      <c r="N22" s="1251">
        <v>8</v>
      </c>
      <c r="O22" s="206">
        <f t="shared" si="6"/>
        <v>371.1</v>
      </c>
      <c r="P22" s="206">
        <f t="shared" si="5"/>
        <v>2968.8</v>
      </c>
      <c r="Q22" s="443">
        <v>8</v>
      </c>
      <c r="R22" s="206">
        <f>VLOOKUP(C22,'SOR RATE 2025-26'!A:D,4,0)</f>
        <v>371.1</v>
      </c>
      <c r="S22" s="206">
        <f>R22*Q22</f>
        <v>2968.8</v>
      </c>
      <c r="T22" s="187"/>
    </row>
    <row r="23" spans="1:21" ht="31.5" customHeight="1">
      <c r="A23" s="1251">
        <v>9</v>
      </c>
      <c r="B23" s="214" t="s">
        <v>1365</v>
      </c>
      <c r="C23" s="1264">
        <v>7130600023</v>
      </c>
      <c r="D23" s="1264" t="s">
        <v>25</v>
      </c>
      <c r="E23" s="1251">
        <v>20</v>
      </c>
      <c r="F23" s="1133">
        <f>VLOOKUP(C23,'SOR RATE 2025-26'!A:D,4,0)/1000</f>
        <v>49.126339999999999</v>
      </c>
      <c r="G23" s="206">
        <f t="shared" si="2"/>
        <v>982.52679999999998</v>
      </c>
      <c r="H23" s="1251">
        <v>20</v>
      </c>
      <c r="I23" s="206">
        <f>VLOOKUP(C23,'SOR RATE 2025-26'!A:D,4,0)/1000</f>
        <v>49.126339999999999</v>
      </c>
      <c r="J23" s="206">
        <f t="shared" si="3"/>
        <v>982.52679999999998</v>
      </c>
      <c r="K23" s="1251">
        <v>20</v>
      </c>
      <c r="L23" s="206">
        <f>VLOOKUP(C23,'SOR RATE 2025-26'!A:D,4,0)/1000</f>
        <v>49.126339999999999</v>
      </c>
      <c r="M23" s="206">
        <f t="shared" si="4"/>
        <v>982.52679999999998</v>
      </c>
      <c r="N23" s="1251">
        <v>20</v>
      </c>
      <c r="O23" s="206">
        <f t="shared" si="6"/>
        <v>49.126339999999999</v>
      </c>
      <c r="P23" s="206">
        <f t="shared" si="5"/>
        <v>982.52679999999998</v>
      </c>
      <c r="Q23" s="443">
        <v>20</v>
      </c>
      <c r="R23" s="206">
        <f>VLOOKUP(C23,'SOR RATE 2025-26'!A:D,4,0)/1000</f>
        <v>49.126339999999999</v>
      </c>
      <c r="S23" s="206">
        <f t="shared" si="1"/>
        <v>982.52679999999998</v>
      </c>
    </row>
    <row r="24" spans="1:21" ht="19.5" customHeight="1">
      <c r="A24" s="1977">
        <v>10</v>
      </c>
      <c r="B24" s="214" t="s">
        <v>1352</v>
      </c>
      <c r="C24" s="1003">
        <v>7130860032</v>
      </c>
      <c r="D24" s="1251" t="s">
        <v>12</v>
      </c>
      <c r="E24" s="1251">
        <v>4</v>
      </c>
      <c r="F24" s="1133">
        <f>VLOOKUP(C24,'SOR RATE 2025-26'!A:D,4,0)</f>
        <v>585.41999999999996</v>
      </c>
      <c r="G24" s="206">
        <f t="shared" si="2"/>
        <v>2341.6799999999998</v>
      </c>
      <c r="H24" s="1251">
        <v>4</v>
      </c>
      <c r="I24" s="206">
        <f>VLOOKUP(C24,'SOR RATE 2025-26'!A:D,4,0)</f>
        <v>585.41999999999996</v>
      </c>
      <c r="J24" s="206">
        <f t="shared" si="3"/>
        <v>2341.6799999999998</v>
      </c>
      <c r="K24" s="1251">
        <v>4</v>
      </c>
      <c r="L24" s="206">
        <f>VLOOKUP(C24,'SOR RATE 2025-26'!A:D,4,0)</f>
        <v>585.41999999999996</v>
      </c>
      <c r="M24" s="206">
        <f t="shared" si="4"/>
        <v>2341.6799999999998</v>
      </c>
      <c r="N24" s="1251">
        <v>4</v>
      </c>
      <c r="O24" s="206">
        <f t="shared" si="6"/>
        <v>585.41999999999996</v>
      </c>
      <c r="P24" s="206">
        <f t="shared" si="5"/>
        <v>2341.6799999999998</v>
      </c>
      <c r="Q24" s="443">
        <v>4</v>
      </c>
      <c r="R24" s="206">
        <f>VLOOKUP(C24,'SOR RATE 2025-26'!A:D,4,0)</f>
        <v>585.41999999999996</v>
      </c>
      <c r="S24" s="206">
        <f t="shared" si="1"/>
        <v>2341.6799999999998</v>
      </c>
    </row>
    <row r="25" spans="1:21" ht="19.5" customHeight="1">
      <c r="A25" s="1978"/>
      <c r="B25" s="214" t="s">
        <v>2660</v>
      </c>
      <c r="C25" s="1003">
        <v>7130860077</v>
      </c>
      <c r="D25" s="1251" t="s">
        <v>25</v>
      </c>
      <c r="E25" s="1251">
        <v>30.8</v>
      </c>
      <c r="F25" s="1133">
        <f>VLOOKUP(C25,'SOR RATE 2025-26'!A:D,4,0)/1000</f>
        <v>91.533670000000001</v>
      </c>
      <c r="G25" s="206">
        <f t="shared" si="2"/>
        <v>2819.237036</v>
      </c>
      <c r="H25" s="1251">
        <v>30.8</v>
      </c>
      <c r="I25" s="206">
        <f>VLOOKUP(C25,'SOR RATE 2025-26'!A:D,4,0)/1000</f>
        <v>91.533670000000001</v>
      </c>
      <c r="J25" s="206">
        <f t="shared" si="3"/>
        <v>2819.237036</v>
      </c>
      <c r="K25" s="1251">
        <v>30.8</v>
      </c>
      <c r="L25" s="206">
        <f>VLOOKUP(C25,'SOR RATE 2025-26'!A:D,4,0)/1000</f>
        <v>91.533670000000001</v>
      </c>
      <c r="M25" s="206">
        <f t="shared" si="4"/>
        <v>2819.237036</v>
      </c>
      <c r="N25" s="1251">
        <v>30.8</v>
      </c>
      <c r="O25" s="206">
        <f t="shared" si="6"/>
        <v>91.533670000000001</v>
      </c>
      <c r="P25" s="206">
        <f t="shared" si="5"/>
        <v>2819.237036</v>
      </c>
      <c r="Q25" s="462">
        <v>30.8</v>
      </c>
      <c r="R25" s="206">
        <f>VLOOKUP(C25,'SOR RATE 2025-26'!A:D,4,0)/1000</f>
        <v>91.533670000000001</v>
      </c>
      <c r="S25" s="206">
        <f t="shared" si="1"/>
        <v>2819.237036</v>
      </c>
    </row>
    <row r="26" spans="1:21" ht="19.5" customHeight="1">
      <c r="A26" s="1978"/>
      <c r="B26" s="214" t="s">
        <v>1478</v>
      </c>
      <c r="C26" s="218">
        <v>7130810692</v>
      </c>
      <c r="D26" s="442" t="s">
        <v>15</v>
      </c>
      <c r="E26" s="1251">
        <v>8</v>
      </c>
      <c r="F26" s="1133">
        <f>VLOOKUP(C26,'SOR RATE 2025-26'!A:D,4,0)</f>
        <v>371.1</v>
      </c>
      <c r="G26" s="206">
        <f>F26*E26</f>
        <v>2968.8</v>
      </c>
      <c r="H26" s="1251">
        <v>8</v>
      </c>
      <c r="I26" s="206">
        <f>VLOOKUP(C26,'SOR RATE 2025-26'!A:D,4,0)</f>
        <v>371.1</v>
      </c>
      <c r="J26" s="206">
        <f t="shared" si="3"/>
        <v>2968.8</v>
      </c>
      <c r="K26" s="1251">
        <v>8</v>
      </c>
      <c r="L26" s="206">
        <f>VLOOKUP(C26,'SOR RATE 2025-26'!A:D,4,0)</f>
        <v>371.1</v>
      </c>
      <c r="M26" s="206">
        <f t="shared" si="4"/>
        <v>2968.8</v>
      </c>
      <c r="N26" s="1251">
        <v>8</v>
      </c>
      <c r="O26" s="206">
        <f t="shared" si="6"/>
        <v>371.1</v>
      </c>
      <c r="P26" s="206">
        <f t="shared" si="5"/>
        <v>2968.8</v>
      </c>
      <c r="Q26" s="443">
        <v>8</v>
      </c>
      <c r="R26" s="206">
        <f>VLOOKUP(C26,'SOR RATE 2025-26'!A:D,4,0)</f>
        <v>371.1</v>
      </c>
      <c r="S26" s="206">
        <f>R26*Q26</f>
        <v>2968.8</v>
      </c>
      <c r="T26" s="187"/>
    </row>
    <row r="27" spans="1:21" ht="19.5" customHeight="1">
      <c r="A27" s="1978"/>
      <c r="B27" s="448" t="s">
        <v>1479</v>
      </c>
      <c r="C27" s="218">
        <v>7130810692</v>
      </c>
      <c r="D27" s="442" t="s">
        <v>15</v>
      </c>
      <c r="E27" s="1251">
        <v>4</v>
      </c>
      <c r="F27" s="1133">
        <f>VLOOKUP(C27,'SOR RATE 2025-26'!A:D,4,0)</f>
        <v>371.1</v>
      </c>
      <c r="G27" s="206">
        <f t="shared" si="2"/>
        <v>1484.4</v>
      </c>
      <c r="H27" s="1251">
        <v>4</v>
      </c>
      <c r="I27" s="206">
        <f>VLOOKUP(C27,'SOR RATE 2025-26'!A:D,4,0)</f>
        <v>371.1</v>
      </c>
      <c r="J27" s="206">
        <f t="shared" si="3"/>
        <v>1484.4</v>
      </c>
      <c r="K27" s="1251">
        <v>4</v>
      </c>
      <c r="L27" s="206">
        <f>VLOOKUP(C27,'SOR RATE 2025-26'!A:D,4,0)</f>
        <v>371.1</v>
      </c>
      <c r="M27" s="206">
        <f t="shared" si="4"/>
        <v>1484.4</v>
      </c>
      <c r="N27" s="1251">
        <v>4</v>
      </c>
      <c r="O27" s="206">
        <f>+I27</f>
        <v>371.1</v>
      </c>
      <c r="P27" s="206">
        <f t="shared" si="5"/>
        <v>1484.4</v>
      </c>
      <c r="Q27" s="443">
        <v>4</v>
      </c>
      <c r="R27" s="206">
        <f>VLOOKUP(C27,'SOR RATE 2025-26'!A:D,4,0)</f>
        <v>371.1</v>
      </c>
      <c r="S27" s="206">
        <f t="shared" si="1"/>
        <v>1484.4</v>
      </c>
    </row>
    <row r="28" spans="1:21" ht="45.75" customHeight="1">
      <c r="A28" s="1251">
        <v>11</v>
      </c>
      <c r="B28" s="214" t="s">
        <v>1480</v>
      </c>
      <c r="C28" s="1003">
        <v>7130200202</v>
      </c>
      <c r="D28" s="1251" t="s">
        <v>63</v>
      </c>
      <c r="E28" s="1159">
        <f>(2*0.6)+(4*0.2)+(2*0.05)</f>
        <v>2.1</v>
      </c>
      <c r="F28" s="1133">
        <f>VLOOKUP(C28,'SOR RATE 2025-26'!A:D,4,0)</f>
        <v>2970.0000000000005</v>
      </c>
      <c r="G28" s="206">
        <f>E28*F28</f>
        <v>6237.0000000000009</v>
      </c>
      <c r="H28" s="462">
        <f>+E28</f>
        <v>2.1</v>
      </c>
      <c r="I28" s="206">
        <f>VLOOKUP(C28,'SOR RATE 2025-26'!A:D,4,0)</f>
        <v>2970.0000000000005</v>
      </c>
      <c r="J28" s="206">
        <f>H28*I28</f>
        <v>6237.0000000000009</v>
      </c>
      <c r="K28" s="462">
        <f>+H28</f>
        <v>2.1</v>
      </c>
      <c r="L28" s="206">
        <f>VLOOKUP(C28,'SOR RATE 2025-26'!A:D,4,0)</f>
        <v>2970.0000000000005</v>
      </c>
      <c r="M28" s="206">
        <f>K28*L28</f>
        <v>6237.0000000000009</v>
      </c>
      <c r="N28" s="462">
        <f>+K28</f>
        <v>2.1</v>
      </c>
      <c r="O28" s="206">
        <f>+I28</f>
        <v>2970.0000000000005</v>
      </c>
      <c r="P28" s="206">
        <f>N28*O28</f>
        <v>6237.0000000000009</v>
      </c>
      <c r="Q28" s="1159">
        <f>(2*0.6)+(4*0.2)+(2*0.05)</f>
        <v>2.1</v>
      </c>
      <c r="R28" s="206">
        <f>VLOOKUP(C28,'SOR RATE 2025-26'!A:D,4,0)</f>
        <v>2970.0000000000005</v>
      </c>
      <c r="S28" s="206">
        <f t="shared" si="1"/>
        <v>6237.0000000000009</v>
      </c>
      <c r="T28" s="1413"/>
    </row>
    <row r="29" spans="1:21" ht="29.25" customHeight="1">
      <c r="A29" s="1251">
        <v>12</v>
      </c>
      <c r="B29" s="224" t="s">
        <v>1436</v>
      </c>
      <c r="C29" s="1003">
        <v>7130600023</v>
      </c>
      <c r="D29" s="1251" t="s">
        <v>25</v>
      </c>
      <c r="E29" s="1251">
        <v>34</v>
      </c>
      <c r="F29" s="1133">
        <f>VLOOKUP(C29,'SOR RATE 2025-26'!A:D,4,0)/1000</f>
        <v>49.126339999999999</v>
      </c>
      <c r="G29" s="206">
        <f>F29*E29</f>
        <v>1670.29556</v>
      </c>
      <c r="H29" s="1251">
        <v>34</v>
      </c>
      <c r="I29" s="206">
        <f>VLOOKUP(C29,'SOR RATE 2025-26'!A:D,4,0)/1000</f>
        <v>49.126339999999999</v>
      </c>
      <c r="J29" s="206">
        <f>I29*H29</f>
        <v>1670.29556</v>
      </c>
      <c r="K29" s="1251">
        <v>34</v>
      </c>
      <c r="L29" s="206">
        <f>VLOOKUP(C29,'SOR RATE 2025-26'!A:D,4,0)/1000</f>
        <v>49.126339999999999</v>
      </c>
      <c r="M29" s="206">
        <f>L29*K29</f>
        <v>1670.29556</v>
      </c>
      <c r="N29" s="1251">
        <v>34</v>
      </c>
      <c r="O29" s="206">
        <f>+F29</f>
        <v>49.126339999999999</v>
      </c>
      <c r="P29" s="206">
        <f>O29*N29</f>
        <v>1670.29556</v>
      </c>
      <c r="Q29" s="443">
        <v>34</v>
      </c>
      <c r="R29" s="206">
        <f>VLOOKUP(C29,'SOR RATE 2025-26'!A:D,4,0)/1000</f>
        <v>49.126339999999999</v>
      </c>
      <c r="S29" s="206">
        <f t="shared" si="1"/>
        <v>1670.29556</v>
      </c>
    </row>
    <row r="30" spans="1:21" ht="29.25" customHeight="1">
      <c r="A30" s="1251">
        <v>13</v>
      </c>
      <c r="B30" s="214" t="s">
        <v>1437</v>
      </c>
      <c r="C30" s="1003">
        <v>7130850201</v>
      </c>
      <c r="D30" s="1251" t="s">
        <v>39</v>
      </c>
      <c r="E30" s="1251">
        <v>1</v>
      </c>
      <c r="F30" s="1133">
        <f>VLOOKUP(C30,'SOR RATE 2025-26'!A:D,4,0)</f>
        <v>5396.16</v>
      </c>
      <c r="G30" s="206">
        <f>F30*E30</f>
        <v>5396.16</v>
      </c>
      <c r="H30" s="1251">
        <v>1</v>
      </c>
      <c r="I30" s="206">
        <f>VLOOKUP(C30,'SOR RATE 2025-26'!A:D,4,0)</f>
        <v>5396.16</v>
      </c>
      <c r="J30" s="206">
        <f>I30*H30</f>
        <v>5396.16</v>
      </c>
      <c r="K30" s="1251">
        <v>1</v>
      </c>
      <c r="L30" s="206">
        <f>VLOOKUP(C30,'SOR RATE 2025-26'!A:D,4,0)</f>
        <v>5396.16</v>
      </c>
      <c r="M30" s="206">
        <f>L30*K30</f>
        <v>5396.16</v>
      </c>
      <c r="N30" s="1251">
        <v>1</v>
      </c>
      <c r="O30" s="206">
        <f>+F30</f>
        <v>5396.16</v>
      </c>
      <c r="P30" s="206">
        <f>O30*N30</f>
        <v>5396.16</v>
      </c>
      <c r="Q30" s="443">
        <v>1</v>
      </c>
      <c r="R30" s="206">
        <f>VLOOKUP(C30,'SOR RATE 2025-26'!A:D,4,0)</f>
        <v>5396.16</v>
      </c>
      <c r="S30" s="206">
        <f t="shared" si="1"/>
        <v>5396.16</v>
      </c>
    </row>
    <row r="31" spans="1:21" ht="18" customHeight="1">
      <c r="A31" s="1251">
        <v>14</v>
      </c>
      <c r="B31" s="214" t="s">
        <v>31</v>
      </c>
      <c r="C31" s="1004">
        <v>7130880041</v>
      </c>
      <c r="D31" s="1249" t="s">
        <v>32</v>
      </c>
      <c r="E31" s="1249">
        <v>1</v>
      </c>
      <c r="F31" s="1133">
        <f>VLOOKUP(C31,'SOR RATE 2025-26'!A:D,4,0)</f>
        <v>104.33</v>
      </c>
      <c r="G31" s="1125">
        <f>F31*E31</f>
        <v>104.33</v>
      </c>
      <c r="H31" s="1249">
        <v>1</v>
      </c>
      <c r="I31" s="206">
        <f>VLOOKUP(C31,'SOR RATE 2025-26'!A:D,4,0)</f>
        <v>104.33</v>
      </c>
      <c r="J31" s="1125">
        <f>I31*H31</f>
        <v>104.33</v>
      </c>
      <c r="K31" s="1249">
        <v>1</v>
      </c>
      <c r="L31" s="206">
        <f>VLOOKUP(C31,'SOR RATE 2025-26'!A:D,4,0)</f>
        <v>104.33</v>
      </c>
      <c r="M31" s="1125">
        <f>L31*K31</f>
        <v>104.33</v>
      </c>
      <c r="N31" s="1249">
        <v>1</v>
      </c>
      <c r="O31" s="1125">
        <f>+F31</f>
        <v>104.33</v>
      </c>
      <c r="P31" s="1125">
        <f>O31*N31</f>
        <v>104.33</v>
      </c>
      <c r="Q31" s="1126">
        <v>1</v>
      </c>
      <c r="R31" s="206">
        <f>VLOOKUP(C31,'SOR RATE 2025-26'!A:D,4,0)</f>
        <v>104.33</v>
      </c>
      <c r="S31" s="1125">
        <f t="shared" si="1"/>
        <v>104.33</v>
      </c>
    </row>
    <row r="32" spans="1:21" ht="30.75" customHeight="1">
      <c r="A32" s="1977">
        <v>15</v>
      </c>
      <c r="B32" s="1010" t="s">
        <v>1381</v>
      </c>
      <c r="C32" s="446"/>
      <c r="D32" s="447"/>
      <c r="E32" s="447"/>
      <c r="F32" s="1133"/>
      <c r="G32" s="447"/>
      <c r="H32" s="447"/>
      <c r="I32" s="206"/>
      <c r="J32" s="447"/>
      <c r="K32" s="447"/>
      <c r="L32" s="206"/>
      <c r="M32" s="447"/>
      <c r="N32" s="447"/>
      <c r="O32" s="447"/>
      <c r="P32" s="447"/>
      <c r="Q32" s="447"/>
      <c r="R32" s="206"/>
      <c r="S32" s="231"/>
    </row>
    <row r="33" spans="1:25" ht="15.75" customHeight="1">
      <c r="A33" s="1978"/>
      <c r="B33" s="214" t="s">
        <v>1353</v>
      </c>
      <c r="C33" s="1410">
        <v>7130641396</v>
      </c>
      <c r="D33" s="1250" t="s">
        <v>20</v>
      </c>
      <c r="E33" s="1250">
        <v>9</v>
      </c>
      <c r="F33" s="1133">
        <f>VLOOKUP(C33,'SOR RATE 2025-26'!A:D,4,0)</f>
        <v>228.74</v>
      </c>
      <c r="G33" s="1133">
        <f>F33*E33</f>
        <v>2058.66</v>
      </c>
      <c r="H33" s="1250">
        <v>9</v>
      </c>
      <c r="I33" s="206">
        <f>VLOOKUP(C33,'SOR RATE 2025-26'!A:D,4,0)</f>
        <v>228.74</v>
      </c>
      <c r="J33" s="1133">
        <f>I33*H33</f>
        <v>2058.66</v>
      </c>
      <c r="K33" s="1250">
        <v>9</v>
      </c>
      <c r="L33" s="206">
        <f>VLOOKUP(C33,'SOR RATE 2025-26'!A:D,4,0)</f>
        <v>228.74</v>
      </c>
      <c r="M33" s="1133">
        <f t="shared" ref="M33:M38" si="7">L33*K33</f>
        <v>2058.66</v>
      </c>
      <c r="N33" s="1250">
        <v>9</v>
      </c>
      <c r="O33" s="1133">
        <f t="shared" ref="O33:O38" si="8">+F33</f>
        <v>228.74</v>
      </c>
      <c r="P33" s="1133">
        <f t="shared" ref="P33:P38" si="9">O33*N33</f>
        <v>2058.66</v>
      </c>
      <c r="Q33" s="1134">
        <v>9</v>
      </c>
      <c r="R33" s="206">
        <f>VLOOKUP(C33,'SOR RATE 2025-26'!A:D,4,0)</f>
        <v>228.74</v>
      </c>
      <c r="S33" s="1133">
        <f t="shared" ref="S33:S38" si="10">R33*Q33</f>
        <v>2058.66</v>
      </c>
    </row>
    <row r="34" spans="1:25" ht="15.75" customHeight="1">
      <c r="A34" s="1979"/>
      <c r="B34" s="214" t="s">
        <v>1354</v>
      </c>
      <c r="C34" s="1003">
        <v>7130870043</v>
      </c>
      <c r="D34" s="1251" t="s">
        <v>25</v>
      </c>
      <c r="E34" s="1251">
        <v>15</v>
      </c>
      <c r="F34" s="1133">
        <f>VLOOKUP(C34,'SOR RATE 2025-26'!A:D,4,0)/1000</f>
        <v>71.584320000000005</v>
      </c>
      <c r="G34" s="206">
        <f>F34*E34</f>
        <v>1073.7648000000002</v>
      </c>
      <c r="H34" s="1251">
        <v>15</v>
      </c>
      <c r="I34" s="206">
        <f>VLOOKUP(C34,'SOR RATE 2025-26'!A:D,4,0)/1000</f>
        <v>71.584320000000005</v>
      </c>
      <c r="J34" s="206">
        <f>I34*H34</f>
        <v>1073.7648000000002</v>
      </c>
      <c r="K34" s="1251">
        <v>15</v>
      </c>
      <c r="L34" s="206">
        <f>VLOOKUP(C34,'SOR RATE 2025-26'!A:D,4,0)/1000</f>
        <v>71.584320000000005</v>
      </c>
      <c r="M34" s="206">
        <f t="shared" si="7"/>
        <v>1073.7648000000002</v>
      </c>
      <c r="N34" s="1251">
        <v>15</v>
      </c>
      <c r="O34" s="206">
        <f t="shared" si="8"/>
        <v>71.584320000000005</v>
      </c>
      <c r="P34" s="206">
        <f t="shared" si="9"/>
        <v>1073.7648000000002</v>
      </c>
      <c r="Q34" s="443">
        <v>15</v>
      </c>
      <c r="R34" s="206">
        <f>VLOOKUP(C34,'SOR RATE 2025-26'!A:D,4,0)/1000</f>
        <v>71.584320000000005</v>
      </c>
      <c r="S34" s="206">
        <f t="shared" si="10"/>
        <v>1073.7648000000002</v>
      </c>
    </row>
    <row r="35" spans="1:25" ht="18" customHeight="1">
      <c r="A35" s="1251">
        <v>16</v>
      </c>
      <c r="B35" s="224" t="s">
        <v>30</v>
      </c>
      <c r="C35" s="218">
        <v>7130610206</v>
      </c>
      <c r="D35" s="1251" t="s">
        <v>25</v>
      </c>
      <c r="E35" s="1251">
        <v>4</v>
      </c>
      <c r="F35" s="1133">
        <f>VLOOKUP(C35,'SOR RATE 2025-26'!A:D,4,0)/1000</f>
        <v>86.441000000000003</v>
      </c>
      <c r="G35" s="206">
        <f>F35*E35</f>
        <v>345.76400000000001</v>
      </c>
      <c r="H35" s="1251">
        <v>4</v>
      </c>
      <c r="I35" s="206">
        <f>VLOOKUP(C35,'SOR RATE 2025-26'!A:D,4,0)/1000</f>
        <v>86.441000000000003</v>
      </c>
      <c r="J35" s="206">
        <f>I35*H35</f>
        <v>345.76400000000001</v>
      </c>
      <c r="K35" s="1251">
        <v>4</v>
      </c>
      <c r="L35" s="206">
        <f>VLOOKUP(C35,'SOR RATE 2025-26'!A:D,4,0)/1000</f>
        <v>86.441000000000003</v>
      </c>
      <c r="M35" s="206">
        <f t="shared" si="7"/>
        <v>345.76400000000001</v>
      </c>
      <c r="N35" s="1251">
        <v>8</v>
      </c>
      <c r="O35" s="206">
        <f t="shared" si="8"/>
        <v>86.441000000000003</v>
      </c>
      <c r="P35" s="206">
        <f t="shared" si="9"/>
        <v>691.52800000000002</v>
      </c>
      <c r="Q35" s="443">
        <v>8</v>
      </c>
      <c r="R35" s="206">
        <f>VLOOKUP(C35,'SOR RATE 2025-26'!A:D,4,0)/1000</f>
        <v>86.441000000000003</v>
      </c>
      <c r="S35" s="206">
        <f t="shared" si="10"/>
        <v>691.52800000000002</v>
      </c>
      <c r="T35" s="823"/>
      <c r="U35" s="461"/>
      <c r="V35" s="457"/>
    </row>
    <row r="36" spans="1:25" ht="14.25">
      <c r="A36" s="1251">
        <v>17</v>
      </c>
      <c r="B36" s="214" t="s">
        <v>27</v>
      </c>
      <c r="C36" s="1003">
        <v>7130211158</v>
      </c>
      <c r="D36" s="1251" t="s">
        <v>28</v>
      </c>
      <c r="E36" s="1251">
        <v>1</v>
      </c>
      <c r="F36" s="1133">
        <f>VLOOKUP(C36,'SOR RATE 2025-26'!A:D,4,0)</f>
        <v>184.42</v>
      </c>
      <c r="G36" s="206">
        <f>F36*E36</f>
        <v>184.42</v>
      </c>
      <c r="H36" s="1251">
        <v>1</v>
      </c>
      <c r="I36" s="206">
        <f>VLOOKUP(C36,'SOR RATE 2025-26'!A:D,4,0)</f>
        <v>184.42</v>
      </c>
      <c r="J36" s="206">
        <f>I36*H36</f>
        <v>184.42</v>
      </c>
      <c r="K36" s="1251">
        <v>3</v>
      </c>
      <c r="L36" s="206">
        <f>VLOOKUP(C36,'SOR RATE 2025-26'!A:D,4,0)</f>
        <v>184.42</v>
      </c>
      <c r="M36" s="206">
        <f t="shared" si="7"/>
        <v>553.26</v>
      </c>
      <c r="N36" s="1251">
        <v>3</v>
      </c>
      <c r="O36" s="206">
        <f t="shared" si="8"/>
        <v>184.42</v>
      </c>
      <c r="P36" s="206">
        <f t="shared" si="9"/>
        <v>553.26</v>
      </c>
      <c r="Q36" s="443">
        <v>3</v>
      </c>
      <c r="R36" s="206">
        <f>VLOOKUP(C36,'SOR RATE 2025-26'!A:D,4,0)</f>
        <v>184.42</v>
      </c>
      <c r="S36" s="206">
        <f t="shared" si="10"/>
        <v>553.26</v>
      </c>
    </row>
    <row r="37" spans="1:25" ht="14.25">
      <c r="A37" s="1251">
        <v>18</v>
      </c>
      <c r="B37" s="214" t="s">
        <v>29</v>
      </c>
      <c r="C37" s="1003">
        <v>7130210809</v>
      </c>
      <c r="D37" s="1251" t="s">
        <v>28</v>
      </c>
      <c r="E37" s="1251">
        <v>1</v>
      </c>
      <c r="F37" s="1133">
        <f>VLOOKUP(C37,'SOR RATE 2025-26'!A:D,4,0)</f>
        <v>412.07</v>
      </c>
      <c r="G37" s="206">
        <f t="shared" ref="G37" si="11">F37*E37</f>
        <v>412.07</v>
      </c>
      <c r="H37" s="1251">
        <v>1</v>
      </c>
      <c r="I37" s="206">
        <f>VLOOKUP(C37,'SOR RATE 2025-26'!A:D,4,0)</f>
        <v>412.07</v>
      </c>
      <c r="J37" s="206">
        <f t="shared" ref="J37" si="12">I37*H37</f>
        <v>412.07</v>
      </c>
      <c r="K37" s="1251">
        <v>3</v>
      </c>
      <c r="L37" s="206">
        <f>VLOOKUP(C37,'SOR RATE 2025-26'!A:D,4,0)</f>
        <v>412.07</v>
      </c>
      <c r="M37" s="206">
        <f t="shared" si="7"/>
        <v>1236.21</v>
      </c>
      <c r="N37" s="1251">
        <v>3</v>
      </c>
      <c r="O37" s="206">
        <f t="shared" si="8"/>
        <v>412.07</v>
      </c>
      <c r="P37" s="206">
        <f t="shared" si="9"/>
        <v>1236.21</v>
      </c>
      <c r="Q37" s="443">
        <v>3</v>
      </c>
      <c r="R37" s="206">
        <f>VLOOKUP(C37,'SOR RATE 2025-26'!A:D,4,0)</f>
        <v>412.07</v>
      </c>
      <c r="S37" s="206">
        <f t="shared" si="10"/>
        <v>1236.21</v>
      </c>
    </row>
    <row r="38" spans="1:25" ht="14.25">
      <c r="A38" s="1251">
        <v>19</v>
      </c>
      <c r="B38" s="214" t="s">
        <v>647</v>
      </c>
      <c r="C38" s="1003">
        <v>7130840029</v>
      </c>
      <c r="D38" s="1251" t="s">
        <v>32</v>
      </c>
      <c r="E38" s="1251">
        <v>3</v>
      </c>
      <c r="F38" s="1133">
        <f>VLOOKUP(C38,'SOR RATE 2025-26'!A:D,4,0)</f>
        <v>316.74</v>
      </c>
      <c r="G38" s="206">
        <f>F38*E38</f>
        <v>950.22</v>
      </c>
      <c r="H38" s="1251">
        <v>3</v>
      </c>
      <c r="I38" s="206">
        <f>VLOOKUP(C38,'SOR RATE 2025-26'!A:D,4,0)</f>
        <v>316.74</v>
      </c>
      <c r="J38" s="206">
        <f>I38*H38</f>
        <v>950.22</v>
      </c>
      <c r="K38" s="1251">
        <v>3</v>
      </c>
      <c r="L38" s="206">
        <f>VLOOKUP(C38,'SOR RATE 2025-26'!A:D,4,0)</f>
        <v>316.74</v>
      </c>
      <c r="M38" s="206">
        <f t="shared" si="7"/>
        <v>950.22</v>
      </c>
      <c r="N38" s="1251">
        <v>3</v>
      </c>
      <c r="O38" s="206">
        <f t="shared" si="8"/>
        <v>316.74</v>
      </c>
      <c r="P38" s="206">
        <f t="shared" si="9"/>
        <v>950.22</v>
      </c>
      <c r="Q38" s="443">
        <v>3</v>
      </c>
      <c r="R38" s="206">
        <f>VLOOKUP(C38,'SOR RATE 2025-26'!A:D,4,0)</f>
        <v>316.74</v>
      </c>
      <c r="S38" s="206">
        <f t="shared" si="10"/>
        <v>950.22</v>
      </c>
      <c r="U38" s="490"/>
    </row>
    <row r="39" spans="1:25" ht="15">
      <c r="A39" s="1977">
        <v>20</v>
      </c>
      <c r="B39" s="214" t="s">
        <v>1356</v>
      </c>
      <c r="C39" s="1003"/>
      <c r="D39" s="1251" t="s">
        <v>25</v>
      </c>
      <c r="E39" s="467">
        <v>14</v>
      </c>
      <c r="F39" s="1133"/>
      <c r="G39" s="206"/>
      <c r="H39" s="467">
        <v>14</v>
      </c>
      <c r="I39" s="206"/>
      <c r="J39" s="206"/>
      <c r="K39" s="467">
        <v>14</v>
      </c>
      <c r="L39" s="206"/>
      <c r="M39" s="206"/>
      <c r="N39" s="467">
        <v>14</v>
      </c>
      <c r="O39" s="206"/>
      <c r="P39" s="206"/>
      <c r="Q39" s="1414">
        <v>14</v>
      </c>
      <c r="R39" s="206"/>
      <c r="S39" s="206"/>
    </row>
    <row r="40" spans="1:25" ht="14.25">
      <c r="A40" s="1978"/>
      <c r="B40" s="448" t="s">
        <v>66</v>
      </c>
      <c r="C40" s="1003">
        <v>7130620609</v>
      </c>
      <c r="D40" s="442" t="s">
        <v>1382</v>
      </c>
      <c r="E40" s="1251">
        <v>1</v>
      </c>
      <c r="F40" s="1133">
        <f>VLOOKUP(C40,'SOR RATE 2025-26'!A:D,4,0)</f>
        <v>87.55</v>
      </c>
      <c r="G40" s="206">
        <f>F40*E40</f>
        <v>87.55</v>
      </c>
      <c r="H40" s="1251">
        <v>1</v>
      </c>
      <c r="I40" s="206">
        <f>VLOOKUP(C40,'SOR RATE 2025-26'!A:D,4,0)</f>
        <v>87.55</v>
      </c>
      <c r="J40" s="206">
        <f>I40*H40</f>
        <v>87.55</v>
      </c>
      <c r="K40" s="1251">
        <v>1</v>
      </c>
      <c r="L40" s="206">
        <f>VLOOKUP(C40,'SOR RATE 2025-26'!A:D,4,0)</f>
        <v>87.55</v>
      </c>
      <c r="M40" s="206">
        <f>L40*K40</f>
        <v>87.55</v>
      </c>
      <c r="N40" s="1251">
        <v>1</v>
      </c>
      <c r="O40" s="206">
        <f t="shared" ref="O40" si="13">+F40</f>
        <v>87.55</v>
      </c>
      <c r="P40" s="206">
        <f>O40*N40</f>
        <v>87.55</v>
      </c>
      <c r="Q40" s="443">
        <v>1</v>
      </c>
      <c r="R40" s="206">
        <f>VLOOKUP(C40,'SOR RATE 2025-26'!A:D,4,0)</f>
        <v>87.55</v>
      </c>
      <c r="S40" s="206">
        <f>R40*Q40</f>
        <v>87.55</v>
      </c>
    </row>
    <row r="41" spans="1:25" ht="14.25">
      <c r="A41" s="1978"/>
      <c r="B41" s="448" t="s">
        <v>89</v>
      </c>
      <c r="C41" s="1003">
        <v>7130620614</v>
      </c>
      <c r="D41" s="442" t="s">
        <v>1382</v>
      </c>
      <c r="E41" s="1251">
        <v>4</v>
      </c>
      <c r="F41" s="1133">
        <f>VLOOKUP(C41,'SOR RATE 2025-26'!A:D,4,0)</f>
        <v>86.09</v>
      </c>
      <c r="G41" s="206">
        <f>F41*E41</f>
        <v>344.36</v>
      </c>
      <c r="H41" s="1251">
        <v>4</v>
      </c>
      <c r="I41" s="206">
        <f>VLOOKUP(C41,'SOR RATE 2025-26'!A:D,4,0)</f>
        <v>86.09</v>
      </c>
      <c r="J41" s="206">
        <f>I41*H41</f>
        <v>344.36</v>
      </c>
      <c r="K41" s="1251">
        <v>4</v>
      </c>
      <c r="L41" s="206">
        <f>VLOOKUP(C41,'SOR RATE 2025-26'!A:D,4,0)</f>
        <v>86.09</v>
      </c>
      <c r="M41" s="206">
        <f>L41*K41</f>
        <v>344.36</v>
      </c>
      <c r="N41" s="1251">
        <v>4</v>
      </c>
      <c r="O41" s="206">
        <f>+F41</f>
        <v>86.09</v>
      </c>
      <c r="P41" s="206">
        <f>O41*N41</f>
        <v>344.36</v>
      </c>
      <c r="Q41" s="443">
        <v>4</v>
      </c>
      <c r="R41" s="206">
        <f>VLOOKUP(C41,'SOR RATE 2025-26'!A:D,4,0)</f>
        <v>86.09</v>
      </c>
      <c r="S41" s="206">
        <f>R41*Q41</f>
        <v>344.36</v>
      </c>
    </row>
    <row r="42" spans="1:25" ht="14.25">
      <c r="A42" s="1978"/>
      <c r="B42" s="448" t="s">
        <v>90</v>
      </c>
      <c r="C42" s="1003">
        <v>7130620625</v>
      </c>
      <c r="D42" s="442" t="s">
        <v>1382</v>
      </c>
      <c r="E42" s="1251">
        <v>4</v>
      </c>
      <c r="F42" s="1133">
        <f>VLOOKUP(C42,'SOR RATE 2025-26'!A:D,4,0)</f>
        <v>84.63</v>
      </c>
      <c r="G42" s="206">
        <f>F42*E42</f>
        <v>338.52</v>
      </c>
      <c r="H42" s="1251">
        <v>4</v>
      </c>
      <c r="I42" s="206">
        <f>VLOOKUP(C42,'SOR RATE 2025-26'!A:D,4,0)</f>
        <v>84.63</v>
      </c>
      <c r="J42" s="206">
        <f>I42*H42</f>
        <v>338.52</v>
      </c>
      <c r="K42" s="1251">
        <v>4</v>
      </c>
      <c r="L42" s="206">
        <f>VLOOKUP(C42,'SOR RATE 2025-26'!A:D,4,0)</f>
        <v>84.63</v>
      </c>
      <c r="M42" s="206">
        <f>L42*K42</f>
        <v>338.52</v>
      </c>
      <c r="N42" s="1251">
        <v>4</v>
      </c>
      <c r="O42" s="206">
        <f>+F42</f>
        <v>84.63</v>
      </c>
      <c r="P42" s="206">
        <f>O42*N42</f>
        <v>338.52</v>
      </c>
      <c r="Q42" s="443">
        <v>4</v>
      </c>
      <c r="R42" s="206">
        <f>VLOOKUP(C42,'SOR RATE 2025-26'!A:D,4,0)</f>
        <v>84.63</v>
      </c>
      <c r="S42" s="206">
        <f>R42*Q42</f>
        <v>338.52</v>
      </c>
    </row>
    <row r="43" spans="1:25" ht="14.25">
      <c r="A43" s="1979"/>
      <c r="B43" s="448" t="s">
        <v>67</v>
      </c>
      <c r="C43" s="1003">
        <v>7130620631</v>
      </c>
      <c r="D43" s="442" t="s">
        <v>1382</v>
      </c>
      <c r="E43" s="1251">
        <v>5</v>
      </c>
      <c r="F43" s="1133">
        <f>VLOOKUP(C43,'SOR RATE 2025-26'!A:D,4,0)</f>
        <v>84.63</v>
      </c>
      <c r="G43" s="206">
        <f>F43*E43</f>
        <v>423.15</v>
      </c>
      <c r="H43" s="1251">
        <v>5</v>
      </c>
      <c r="I43" s="206">
        <f>VLOOKUP(C43,'SOR RATE 2025-26'!A:D,4,0)</f>
        <v>84.63</v>
      </c>
      <c r="J43" s="206">
        <f>I43*H43</f>
        <v>423.15</v>
      </c>
      <c r="K43" s="1251">
        <v>5</v>
      </c>
      <c r="L43" s="206">
        <f>VLOOKUP(C43,'SOR RATE 2025-26'!A:D,4,0)</f>
        <v>84.63</v>
      </c>
      <c r="M43" s="206">
        <f>L43*K43</f>
        <v>423.15</v>
      </c>
      <c r="N43" s="1251">
        <v>5</v>
      </c>
      <c r="O43" s="206">
        <f>+F43</f>
        <v>84.63</v>
      </c>
      <c r="P43" s="206">
        <f>O43*N43</f>
        <v>423.15</v>
      </c>
      <c r="Q43" s="443">
        <v>5</v>
      </c>
      <c r="R43" s="206">
        <f>VLOOKUP(C43,'SOR RATE 2025-26'!A:D,4,0)</f>
        <v>84.63</v>
      </c>
      <c r="S43" s="206">
        <f>R43*Q43</f>
        <v>423.15</v>
      </c>
    </row>
    <row r="44" spans="1:25" ht="14.25">
      <c r="A44" s="1251">
        <v>21</v>
      </c>
      <c r="B44" s="214" t="s">
        <v>1439</v>
      </c>
      <c r="C44" s="1004">
        <v>7131920254</v>
      </c>
      <c r="D44" s="1249" t="s">
        <v>12</v>
      </c>
      <c r="E44" s="1249">
        <v>1</v>
      </c>
      <c r="F44" s="1133">
        <f>VLOOKUP(C44,'SOR RATE 2025-26'!A:D,4,0)</f>
        <v>2241.7600000000002</v>
      </c>
      <c r="G44" s="1125">
        <f>F44*E44</f>
        <v>2241.7600000000002</v>
      </c>
      <c r="H44" s="1415" t="s">
        <v>1326</v>
      </c>
      <c r="I44" s="206"/>
      <c r="J44" s="1125"/>
      <c r="K44" s="1415" t="s">
        <v>1326</v>
      </c>
      <c r="L44" s="206"/>
      <c r="M44" s="1125"/>
      <c r="N44" s="1415" t="s">
        <v>1326</v>
      </c>
      <c r="O44" s="1125"/>
      <c r="P44" s="1125"/>
      <c r="Q44" s="1415" t="s">
        <v>1326</v>
      </c>
      <c r="R44" s="1125"/>
      <c r="S44" s="1125"/>
    </row>
    <row r="45" spans="1:25" ht="17.25" customHeight="1">
      <c r="A45" s="1251">
        <v>22</v>
      </c>
      <c r="B45" s="1416" t="s">
        <v>1357</v>
      </c>
      <c r="C45" s="446"/>
      <c r="D45" s="447"/>
      <c r="E45" s="447"/>
      <c r="F45" s="1133"/>
      <c r="G45" s="447"/>
      <c r="H45" s="447"/>
      <c r="I45" s="206"/>
      <c r="J45" s="447"/>
      <c r="K45" s="447"/>
      <c r="L45" s="206"/>
      <c r="M45" s="447"/>
      <c r="N45" s="447"/>
      <c r="O45" s="447"/>
      <c r="P45" s="447"/>
      <c r="Q45" s="447"/>
      <c r="R45" s="447"/>
      <c r="S45" s="1417"/>
    </row>
    <row r="46" spans="1:25" ht="14.25">
      <c r="A46" s="1251" t="s">
        <v>1358</v>
      </c>
      <c r="B46" s="214" t="s">
        <v>1440</v>
      </c>
      <c r="C46" s="1410">
        <v>7130311008</v>
      </c>
      <c r="D46" s="1250" t="s">
        <v>20</v>
      </c>
      <c r="E46" s="1250">
        <v>120</v>
      </c>
      <c r="F46" s="1133">
        <f>VLOOKUP(C46,'SOR RATE 2025-26'!A:D,4,0)/1000</f>
        <v>28.36506</v>
      </c>
      <c r="G46" s="1133">
        <f>F46*E46</f>
        <v>3403.8072000000002</v>
      </c>
      <c r="H46" s="1418" t="s">
        <v>1326</v>
      </c>
      <c r="I46" s="206"/>
      <c r="J46" s="1133"/>
      <c r="K46" s="1418"/>
      <c r="L46" s="206"/>
      <c r="M46" s="1133"/>
      <c r="N46" s="1418" t="s">
        <v>1326</v>
      </c>
      <c r="O46" s="1133"/>
      <c r="P46" s="1133"/>
      <c r="Q46" s="1418" t="s">
        <v>1326</v>
      </c>
      <c r="R46" s="1133"/>
      <c r="S46" s="1133"/>
      <c r="T46" s="369"/>
      <c r="U46" s="1014"/>
      <c r="V46" s="1014"/>
      <c r="W46" s="1014"/>
      <c r="X46" s="1014"/>
      <c r="Y46" s="1014"/>
    </row>
    <row r="47" spans="1:25" ht="14.25">
      <c r="A47" s="1251" t="s">
        <v>1359</v>
      </c>
      <c r="B47" s="214" t="s">
        <v>1441</v>
      </c>
      <c r="C47" s="1003">
        <v>7130311010</v>
      </c>
      <c r="D47" s="1251" t="s">
        <v>20</v>
      </c>
      <c r="E47" s="1411" t="s">
        <v>1326</v>
      </c>
      <c r="F47" s="206"/>
      <c r="G47" s="206"/>
      <c r="H47" s="1251">
        <v>120</v>
      </c>
      <c r="I47" s="206">
        <f>VLOOKUP(C47,'SOR RATE 2025-26'!A:D,4,0)/1000</f>
        <v>89.727879999999999</v>
      </c>
      <c r="J47" s="206">
        <f>I47*H47</f>
        <v>10767.345600000001</v>
      </c>
      <c r="K47" s="1251">
        <v>120</v>
      </c>
      <c r="L47" s="206">
        <f>VLOOKUP(C47,'SOR RATE 2025-26'!A:D,4,0)/1000</f>
        <v>89.727879999999999</v>
      </c>
      <c r="M47" s="206">
        <f>L47*K47</f>
        <v>10767.345600000001</v>
      </c>
      <c r="N47" s="1411" t="s">
        <v>1326</v>
      </c>
      <c r="O47" s="206"/>
      <c r="P47" s="206"/>
      <c r="Q47" s="1411" t="s">
        <v>1326</v>
      </c>
      <c r="R47" s="206"/>
      <c r="S47" s="206"/>
      <c r="T47" s="369"/>
    </row>
    <row r="48" spans="1:25" ht="14.25">
      <c r="A48" s="1251" t="s">
        <v>1360</v>
      </c>
      <c r="B48" s="214" t="s">
        <v>1361</v>
      </c>
      <c r="C48" s="1003">
        <v>7130311011</v>
      </c>
      <c r="D48" s="1251" t="s">
        <v>20</v>
      </c>
      <c r="E48" s="1411" t="s">
        <v>1326</v>
      </c>
      <c r="F48" s="206"/>
      <c r="G48" s="206"/>
      <c r="H48" s="1411" t="s">
        <v>1326</v>
      </c>
      <c r="I48" s="206"/>
      <c r="J48" s="206"/>
      <c r="K48" s="1251">
        <v>40</v>
      </c>
      <c r="L48" s="206">
        <f>VLOOKUP(C48,'SOR RATE 2025-26'!A:D,4,0)/1000</f>
        <v>175.66945999999999</v>
      </c>
      <c r="M48" s="206">
        <f>L48*K48</f>
        <v>7026.7783999999992</v>
      </c>
      <c r="N48" s="1251">
        <v>120</v>
      </c>
      <c r="O48" s="206">
        <f>+L48</f>
        <v>175.66945999999999</v>
      </c>
      <c r="P48" s="206">
        <f>O48*N48</f>
        <v>21080.335199999998</v>
      </c>
      <c r="Q48" s="443">
        <v>120</v>
      </c>
      <c r="R48" s="206">
        <f>VLOOKUP(C48,'SOR RATE 2025-26'!A:D,4,0)/1000</f>
        <v>175.66945999999999</v>
      </c>
      <c r="S48" s="206">
        <f>R48*Q48</f>
        <v>21080.335199999998</v>
      </c>
      <c r="T48" s="369"/>
    </row>
    <row r="49" spans="1:22" ht="14.25">
      <c r="A49" s="1251" t="s">
        <v>1362</v>
      </c>
      <c r="B49" s="214" t="s">
        <v>1363</v>
      </c>
      <c r="C49" s="1004">
        <v>7130311012</v>
      </c>
      <c r="D49" s="1249" t="s">
        <v>20</v>
      </c>
      <c r="E49" s="1415" t="s">
        <v>1326</v>
      </c>
      <c r="F49" s="1125"/>
      <c r="G49" s="1125"/>
      <c r="H49" s="1415" t="s">
        <v>1326</v>
      </c>
      <c r="I49" s="206"/>
      <c r="J49" s="1125"/>
      <c r="K49" s="1415" t="s">
        <v>1326</v>
      </c>
      <c r="L49" s="206"/>
      <c r="M49" s="1125"/>
      <c r="N49" s="1249">
        <v>40</v>
      </c>
      <c r="O49" s="1125">
        <f>VLOOKUP(C49,'SOR RATE 2025-26'!A:D,4,0)/1000</f>
        <v>345.75736000000001</v>
      </c>
      <c r="P49" s="1125">
        <f>O49*N49</f>
        <v>13830.294400000001</v>
      </c>
      <c r="Q49" s="1126">
        <v>40</v>
      </c>
      <c r="R49" s="206">
        <f>VLOOKUP(C49,'SOR RATE 2025-26'!A:D,4,0)/1000</f>
        <v>345.75736000000001</v>
      </c>
      <c r="S49" s="1125">
        <f>R49*Q49</f>
        <v>13830.294400000001</v>
      </c>
      <c r="T49" s="369"/>
    </row>
    <row r="50" spans="1:22" ht="46.5" customHeight="1">
      <c r="A50" s="1251">
        <v>23</v>
      </c>
      <c r="B50" s="1416" t="s">
        <v>1385</v>
      </c>
      <c r="C50" s="446"/>
      <c r="D50" s="447"/>
      <c r="E50" s="447"/>
      <c r="F50" s="447"/>
      <c r="G50" s="447"/>
      <c r="H50" s="447"/>
      <c r="I50" s="206"/>
      <c r="J50" s="447"/>
      <c r="K50" s="447"/>
      <c r="L50" s="206"/>
      <c r="M50" s="447"/>
      <c r="N50" s="447"/>
      <c r="O50" s="1125"/>
      <c r="P50" s="447"/>
      <c r="Q50" s="447"/>
      <c r="R50" s="447"/>
      <c r="S50" s="1417"/>
    </row>
    <row r="51" spans="1:22" ht="14.25">
      <c r="A51" s="1251" t="s">
        <v>1358</v>
      </c>
      <c r="B51" s="214" t="s">
        <v>1443</v>
      </c>
      <c r="C51" s="1410">
        <v>7131950065</v>
      </c>
      <c r="D51" s="1250" t="s">
        <v>32</v>
      </c>
      <c r="E51" s="1250"/>
      <c r="F51" s="1133"/>
      <c r="G51" s="1133"/>
      <c r="H51" s="1250">
        <v>1</v>
      </c>
      <c r="I51" s="206">
        <f>VLOOKUP(C51,'SOR RATE 2025-26'!A:D,4,0)</f>
        <v>18947.98</v>
      </c>
      <c r="J51" s="1133">
        <f>I51*H51</f>
        <v>18947.98</v>
      </c>
      <c r="K51" s="1418" t="s">
        <v>1326</v>
      </c>
      <c r="L51" s="206"/>
      <c r="M51" s="1133"/>
      <c r="N51" s="1418" t="s">
        <v>1326</v>
      </c>
      <c r="O51" s="1125"/>
      <c r="P51" s="1133"/>
      <c r="Q51" s="1418" t="s">
        <v>1326</v>
      </c>
      <c r="R51" s="1133"/>
      <c r="S51" s="1133"/>
    </row>
    <row r="52" spans="1:22" ht="14.25">
      <c r="A52" s="1251" t="s">
        <v>1359</v>
      </c>
      <c r="B52" s="214" t="s">
        <v>1444</v>
      </c>
      <c r="C52" s="1003">
        <v>7131950105</v>
      </c>
      <c r="D52" s="1251" t="s">
        <v>32</v>
      </c>
      <c r="E52" s="1251"/>
      <c r="F52" s="206"/>
      <c r="G52" s="206"/>
      <c r="H52" s="1251"/>
      <c r="I52" s="206"/>
      <c r="J52" s="1133"/>
      <c r="K52" s="1251">
        <v>1</v>
      </c>
      <c r="L52" s="206">
        <f>VLOOKUP(C52,'SOR RATE 2025-26'!A:D,4,0)</f>
        <v>23685.95</v>
      </c>
      <c r="M52" s="206">
        <f>L52*K52</f>
        <v>23685.95</v>
      </c>
      <c r="N52" s="1411" t="s">
        <v>1326</v>
      </c>
      <c r="O52" s="1125"/>
      <c r="P52" s="206"/>
      <c r="Q52" s="1411" t="s">
        <v>1326</v>
      </c>
      <c r="R52" s="206"/>
      <c r="S52" s="206"/>
    </row>
    <row r="53" spans="1:22" ht="14.25">
      <c r="A53" s="1251" t="s">
        <v>1360</v>
      </c>
      <c r="B53" s="214" t="s">
        <v>1445</v>
      </c>
      <c r="C53" s="1003">
        <v>7131950200</v>
      </c>
      <c r="D53" s="1251" t="s">
        <v>32</v>
      </c>
      <c r="E53" s="1251"/>
      <c r="F53" s="206"/>
      <c r="G53" s="206"/>
      <c r="H53" s="1411" t="s">
        <v>1326</v>
      </c>
      <c r="I53" s="206"/>
      <c r="J53" s="1125"/>
      <c r="K53" s="1251"/>
      <c r="L53" s="206"/>
      <c r="M53" s="206"/>
      <c r="N53" s="1251">
        <v>1</v>
      </c>
      <c r="O53" s="1125">
        <f>VLOOKUP(C53,'SOR RATE 2025-26'!A:D,4,0)</f>
        <v>47369.93</v>
      </c>
      <c r="P53" s="206">
        <f>O53*N53</f>
        <v>47369.93</v>
      </c>
      <c r="Q53" s="1411" t="s">
        <v>1326</v>
      </c>
      <c r="R53" s="206"/>
      <c r="S53" s="206"/>
    </row>
    <row r="54" spans="1:22" ht="15.75">
      <c r="A54" s="1251" t="s">
        <v>1362</v>
      </c>
      <c r="B54" s="214" t="s">
        <v>1369</v>
      </c>
      <c r="C54" s="1003">
        <v>7131950207</v>
      </c>
      <c r="D54" s="1251" t="s">
        <v>32</v>
      </c>
      <c r="E54" s="1251"/>
      <c r="F54" s="206"/>
      <c r="G54" s="206"/>
      <c r="H54" s="1411" t="s">
        <v>1326</v>
      </c>
      <c r="I54" s="206"/>
      <c r="J54" s="1125"/>
      <c r="K54" s="1251"/>
      <c r="L54" s="206"/>
      <c r="M54" s="206"/>
      <c r="N54" s="1251"/>
      <c r="O54" s="206"/>
      <c r="P54" s="206"/>
      <c r="Q54" s="443">
        <v>1</v>
      </c>
      <c r="R54" s="206">
        <f>VLOOKUP(C54,'SOR RATE 2025-26'!A:D,4,0)</f>
        <v>40646.269999999997</v>
      </c>
      <c r="S54" s="206">
        <f>R54*Q54</f>
        <v>40646.269999999997</v>
      </c>
      <c r="T54" s="169"/>
    </row>
    <row r="55" spans="1:22" ht="15" customHeight="1">
      <c r="A55" s="1251">
        <v>24</v>
      </c>
      <c r="B55" s="214" t="s">
        <v>1364</v>
      </c>
      <c r="C55" s="1003">
        <v>7131930221</v>
      </c>
      <c r="D55" s="1251" t="s">
        <v>32</v>
      </c>
      <c r="E55" s="1411" t="s">
        <v>1326</v>
      </c>
      <c r="F55" s="206"/>
      <c r="G55" s="206"/>
      <c r="H55" s="1411" t="s">
        <v>1326</v>
      </c>
      <c r="I55" s="206"/>
      <c r="J55" s="206"/>
      <c r="K55" s="1411">
        <v>1</v>
      </c>
      <c r="L55" s="206">
        <f>VLOOKUP(C55,'SOR RATE 2025-26'!A:D,4,0)</f>
        <v>10052.16</v>
      </c>
      <c r="M55" s="206">
        <f>L55*K55</f>
        <v>10052.16</v>
      </c>
      <c r="N55" s="1411">
        <v>1</v>
      </c>
      <c r="O55" s="206">
        <f>+L55</f>
        <v>10052.16</v>
      </c>
      <c r="P55" s="206">
        <f>O55*N55</f>
        <v>10052.16</v>
      </c>
      <c r="Q55" s="443">
        <v>1</v>
      </c>
      <c r="R55" s="206">
        <f>VLOOKUP(C55,'SOR RATE 2025-26'!A:D,4,0)</f>
        <v>10052.16</v>
      </c>
      <c r="S55" s="206">
        <f>R55*Q55</f>
        <v>10052.16</v>
      </c>
    </row>
    <row r="56" spans="1:22" ht="30">
      <c r="A56" s="467">
        <v>25</v>
      </c>
      <c r="B56" s="220" t="s">
        <v>45</v>
      </c>
      <c r="C56" s="1419"/>
      <c r="D56" s="467"/>
      <c r="E56" s="467"/>
      <c r="F56" s="467"/>
      <c r="G56" s="236">
        <f>SUM(G10:G55)</f>
        <v>163279.41325999997</v>
      </c>
      <c r="H56" s="236"/>
      <c r="I56" s="236"/>
      <c r="J56" s="236">
        <f>SUM(J10:J55)</f>
        <v>248118.09165999998</v>
      </c>
      <c r="K56" s="236"/>
      <c r="L56" s="236"/>
      <c r="M56" s="236">
        <f>SUM(M10:M55)</f>
        <v>310906.26005999994</v>
      </c>
      <c r="N56" s="236"/>
      <c r="O56" s="236"/>
      <c r="P56" s="236">
        <f>SUM(P10:P55)</f>
        <v>532918.64965999988</v>
      </c>
      <c r="Q56" s="236"/>
      <c r="R56" s="236"/>
      <c r="S56" s="236">
        <f>SUM(S10:S55)</f>
        <v>1116682.2696600002</v>
      </c>
      <c r="T56" s="457"/>
      <c r="U56" s="487"/>
    </row>
    <row r="57" spans="1:22" ht="30">
      <c r="A57" s="199">
        <v>26</v>
      </c>
      <c r="B57" s="220" t="s">
        <v>46</v>
      </c>
      <c r="C57" s="468"/>
      <c r="D57" s="467"/>
      <c r="E57" s="467"/>
      <c r="F57" s="467"/>
      <c r="G57" s="236">
        <f>G56/1.18</f>
        <v>138372.38411864405</v>
      </c>
      <c r="H57" s="1420"/>
      <c r="I57" s="236"/>
      <c r="J57" s="236">
        <f>J56/1.18</f>
        <v>210269.56920338981</v>
      </c>
      <c r="K57" s="1420"/>
      <c r="L57" s="236"/>
      <c r="M57" s="236">
        <f>M56/1.18</f>
        <v>263479.88140677963</v>
      </c>
      <c r="N57" s="1420"/>
      <c r="O57" s="236"/>
      <c r="P57" s="236">
        <f>P56/1.18</f>
        <v>451625.97428813553</v>
      </c>
      <c r="Q57" s="236"/>
      <c r="R57" s="236"/>
      <c r="S57" s="236">
        <f>S56/1.18</f>
        <v>946340.9064915257</v>
      </c>
      <c r="T57" s="829"/>
      <c r="U57" s="487"/>
    </row>
    <row r="58" spans="1:22" ht="18.75" customHeight="1">
      <c r="A58" s="1249">
        <v>27</v>
      </c>
      <c r="B58" s="224" t="s">
        <v>1967</v>
      </c>
      <c r="C58" s="470"/>
      <c r="D58" s="470"/>
      <c r="E58" s="470"/>
      <c r="F58" s="217">
        <v>7.4999999999999997E-2</v>
      </c>
      <c r="G58" s="206">
        <f>F58*G57</f>
        <v>10377.928808898303</v>
      </c>
      <c r="H58" s="1421"/>
      <c r="I58" s="217">
        <v>7.4999999999999997E-2</v>
      </c>
      <c r="J58" s="206">
        <f>I58*J57</f>
        <v>15770.217690254234</v>
      </c>
      <c r="K58" s="1421"/>
      <c r="L58" s="217">
        <v>7.4999999999999997E-2</v>
      </c>
      <c r="M58" s="206">
        <f>L58*M57</f>
        <v>19760.99110550847</v>
      </c>
      <c r="N58" s="1421"/>
      <c r="O58" s="217">
        <v>7.4999999999999997E-2</v>
      </c>
      <c r="P58" s="206">
        <f>O58*P57</f>
        <v>33871.948071610161</v>
      </c>
      <c r="Q58" s="206"/>
      <c r="R58" s="217">
        <v>7.4999999999999997E-2</v>
      </c>
      <c r="S58" s="206">
        <f>R58*S57</f>
        <v>70975.567986864422</v>
      </c>
      <c r="T58" s="461"/>
      <c r="U58" s="24"/>
    </row>
    <row r="59" spans="1:22" ht="18" customHeight="1">
      <c r="A59" s="1264">
        <v>28</v>
      </c>
      <c r="B59" s="224" t="s">
        <v>2219</v>
      </c>
      <c r="C59" s="1128"/>
      <c r="D59" s="1264" t="s">
        <v>12</v>
      </c>
      <c r="E59" s="1264">
        <v>1</v>
      </c>
      <c r="F59" s="610">
        <f>3266.55*1.029</f>
        <v>3361.2799500000001</v>
      </c>
      <c r="G59" s="208">
        <f>F59*E59</f>
        <v>3361.2799500000001</v>
      </c>
      <c r="H59" s="1264">
        <v>1</v>
      </c>
      <c r="I59" s="208">
        <f>+F59</f>
        <v>3361.2799500000001</v>
      </c>
      <c r="J59" s="208">
        <f>I59*H59</f>
        <v>3361.2799500000001</v>
      </c>
      <c r="K59" s="213">
        <v>1</v>
      </c>
      <c r="L59" s="208">
        <f>+F59</f>
        <v>3361.2799500000001</v>
      </c>
      <c r="M59" s="208">
        <f>L59*K59</f>
        <v>3361.2799500000001</v>
      </c>
      <c r="N59" s="1251">
        <v>1</v>
      </c>
      <c r="O59" s="208">
        <f>+F59</f>
        <v>3361.2799500000001</v>
      </c>
      <c r="P59" s="208">
        <f>O59*N59</f>
        <v>3361.2799500000001</v>
      </c>
      <c r="Q59" s="213">
        <v>1</v>
      </c>
      <c r="R59" s="610">
        <f>O59</f>
        <v>3361.2799500000001</v>
      </c>
      <c r="S59" s="208">
        <f>R59*Q59</f>
        <v>3361.2799500000001</v>
      </c>
      <c r="T59" s="1113"/>
      <c r="U59" s="24"/>
      <c r="V59" s="369"/>
    </row>
    <row r="60" spans="1:22" ht="17.25" customHeight="1">
      <c r="A60" s="1251">
        <v>29</v>
      </c>
      <c r="B60" s="214" t="s">
        <v>1367</v>
      </c>
      <c r="C60" s="1003"/>
      <c r="D60" s="1251"/>
      <c r="E60" s="1251"/>
      <c r="F60" s="1251"/>
      <c r="G60" s="208">
        <v>13303.3</v>
      </c>
      <c r="H60" s="208"/>
      <c r="I60" s="208"/>
      <c r="J60" s="208">
        <v>15169.25</v>
      </c>
      <c r="K60" s="208"/>
      <c r="L60" s="208"/>
      <c r="M60" s="208">
        <v>18844.27</v>
      </c>
      <c r="N60" s="208"/>
      <c r="O60" s="208"/>
      <c r="P60" s="208">
        <v>20643.11</v>
      </c>
      <c r="Q60" s="208"/>
      <c r="R60" s="208"/>
      <c r="S60" s="208">
        <v>20643.11</v>
      </c>
      <c r="T60" s="983"/>
      <c r="U60" s="24"/>
      <c r="V60" s="369"/>
    </row>
    <row r="61" spans="1:22" ht="17.25" customHeight="1">
      <c r="A61" s="1251">
        <v>30</v>
      </c>
      <c r="B61" s="448" t="s">
        <v>69</v>
      </c>
      <c r="C61" s="1003"/>
      <c r="D61" s="1005" t="s">
        <v>63</v>
      </c>
      <c r="E61" s="1251">
        <v>2.1</v>
      </c>
      <c r="F61" s="208">
        <f>719.45*1.029</f>
        <v>740.31404999999995</v>
      </c>
      <c r="G61" s="206">
        <f>E61*F61</f>
        <v>1554.6595049999999</v>
      </c>
      <c r="H61" s="1251">
        <v>2.1</v>
      </c>
      <c r="I61" s="208">
        <f>719.45*1.029</f>
        <v>740.31404999999995</v>
      </c>
      <c r="J61" s="206">
        <f>H61*I61</f>
        <v>1554.6595049999999</v>
      </c>
      <c r="K61" s="1251">
        <v>2.1</v>
      </c>
      <c r="L61" s="208">
        <f>719.45*1.029</f>
        <v>740.31404999999995</v>
      </c>
      <c r="M61" s="206">
        <f>K61*L61</f>
        <v>1554.6595049999999</v>
      </c>
      <c r="N61" s="1251">
        <v>2.1</v>
      </c>
      <c r="O61" s="208">
        <f>719.45*1.029</f>
        <v>740.31404999999995</v>
      </c>
      <c r="P61" s="206">
        <f>N61*O61</f>
        <v>1554.6595049999999</v>
      </c>
      <c r="Q61" s="462">
        <v>2.1</v>
      </c>
      <c r="R61" s="208">
        <f>719.45*1.029</f>
        <v>740.31404999999995</v>
      </c>
      <c r="S61" s="206">
        <f>R61*Q61</f>
        <v>1554.6595049999999</v>
      </c>
      <c r="T61" s="473"/>
    </row>
    <row r="62" spans="1:22" s="629" customFormat="1" ht="30" customHeight="1">
      <c r="A62" s="1263" t="s">
        <v>1927</v>
      </c>
      <c r="B62" s="1024" t="s">
        <v>1844</v>
      </c>
      <c r="C62" s="1025"/>
      <c r="D62" s="1290"/>
      <c r="E62" s="1290"/>
      <c r="F62" s="1290"/>
      <c r="G62" s="1291"/>
      <c r="H62" s="1290"/>
      <c r="I62" s="1290"/>
      <c r="J62" s="1291"/>
      <c r="K62" s="1290"/>
      <c r="L62" s="1290"/>
      <c r="M62" s="1291"/>
      <c r="N62" s="1290"/>
      <c r="O62" s="1290"/>
      <c r="P62" s="1291"/>
      <c r="Q62" s="1291"/>
      <c r="R62" s="1291"/>
      <c r="S62" s="1292"/>
      <c r="T62" s="1000"/>
      <c r="U62" s="24"/>
      <c r="V62" s="1016"/>
    </row>
    <row r="63" spans="1:22" s="629" customFormat="1" ht="27.75" customHeight="1">
      <c r="A63" s="1263" t="s">
        <v>1323</v>
      </c>
      <c r="B63" s="1229" t="s">
        <v>1845</v>
      </c>
      <c r="C63" s="1293"/>
      <c r="D63" s="342"/>
      <c r="E63" s="342"/>
      <c r="F63" s="1294" t="s">
        <v>1846</v>
      </c>
      <c r="G63" s="1294" t="s">
        <v>1846</v>
      </c>
      <c r="H63" s="342"/>
      <c r="I63" s="1294" t="s">
        <v>1846</v>
      </c>
      <c r="J63" s="1294" t="s">
        <v>1846</v>
      </c>
      <c r="K63" s="342"/>
      <c r="L63" s="1294" t="s">
        <v>1846</v>
      </c>
      <c r="M63" s="1294" t="s">
        <v>1846</v>
      </c>
      <c r="N63" s="342"/>
      <c r="O63" s="1294" t="s">
        <v>1846</v>
      </c>
      <c r="P63" s="1294" t="s">
        <v>1846</v>
      </c>
      <c r="Q63" s="1295"/>
      <c r="R63" s="1295">
        <v>0.01</v>
      </c>
      <c r="S63" s="1295">
        <f>(S14/1.18)*R63</f>
        <v>7944.0654237288136</v>
      </c>
      <c r="T63" s="1296"/>
      <c r="U63" s="24"/>
    </row>
    <row r="64" spans="1:22" s="629" customFormat="1" ht="42.75" customHeight="1">
      <c r="A64" s="1263" t="s">
        <v>1928</v>
      </c>
      <c r="B64" s="1230" t="s">
        <v>1848</v>
      </c>
      <c r="C64" s="1298"/>
      <c r="D64" s="1290"/>
      <c r="E64" s="1290"/>
      <c r="F64" s="1290"/>
      <c r="G64" s="1291"/>
      <c r="H64" s="1290"/>
      <c r="I64" s="1290"/>
      <c r="J64" s="1291"/>
      <c r="K64" s="1290"/>
      <c r="L64" s="1290"/>
      <c r="M64" s="1291"/>
      <c r="N64" s="1290"/>
      <c r="O64" s="1290"/>
      <c r="P64" s="1291"/>
      <c r="Q64" s="1291"/>
      <c r="R64" s="1291"/>
      <c r="S64" s="1292"/>
      <c r="T64" s="1296"/>
      <c r="U64" s="548"/>
    </row>
    <row r="65" spans="1:21" s="629" customFormat="1" ht="18" customHeight="1">
      <c r="A65" s="1021" t="s">
        <v>1323</v>
      </c>
      <c r="B65" s="1036" t="s">
        <v>1849</v>
      </c>
      <c r="C65" s="1299"/>
      <c r="D65" s="342"/>
      <c r="E65" s="342"/>
      <c r="F65" s="342">
        <v>0.02</v>
      </c>
      <c r="G65" s="1300">
        <f>F65*G57</f>
        <v>2767.447682372881</v>
      </c>
      <c r="H65" s="342"/>
      <c r="I65" s="342">
        <v>0.02</v>
      </c>
      <c r="J65" s="1300">
        <f>I65*J57</f>
        <v>4205.391384067796</v>
      </c>
      <c r="K65" s="342"/>
      <c r="L65" s="342">
        <v>0.02</v>
      </c>
      <c r="M65" s="1295">
        <f>L65*M57</f>
        <v>5269.5976281355925</v>
      </c>
      <c r="N65" s="342"/>
      <c r="O65" s="342">
        <v>0.02</v>
      </c>
      <c r="P65" s="1295">
        <f>O65*P57</f>
        <v>9032.5194857627102</v>
      </c>
      <c r="Q65" s="1295"/>
      <c r="R65" s="342">
        <v>0.02</v>
      </c>
      <c r="S65" s="1295">
        <f>R65*(S57-(S14/1.18))</f>
        <v>3038.6872823728877</v>
      </c>
      <c r="T65" s="1296"/>
      <c r="U65" s="548"/>
    </row>
    <row r="66" spans="1:21" s="629" customFormat="1" ht="41.25" customHeight="1">
      <c r="A66" s="1033">
        <v>33</v>
      </c>
      <c r="B66" s="1231" t="s">
        <v>2678</v>
      </c>
      <c r="C66" s="1301"/>
      <c r="D66" s="1290"/>
      <c r="E66" s="1290"/>
      <c r="F66" s="1290"/>
      <c r="G66" s="1291"/>
      <c r="H66" s="1290"/>
      <c r="I66" s="1290"/>
      <c r="J66" s="1291"/>
      <c r="K66" s="1290"/>
      <c r="L66" s="1290"/>
      <c r="M66" s="1291"/>
      <c r="N66" s="1290"/>
      <c r="O66" s="1290"/>
      <c r="P66" s="1291"/>
      <c r="Q66" s="1291"/>
      <c r="R66" s="1291"/>
      <c r="S66" s="1292"/>
      <c r="T66" s="1302"/>
    </row>
    <row r="67" spans="1:21" s="629" customFormat="1" ht="30" customHeight="1">
      <c r="A67" s="188" t="s">
        <v>1323</v>
      </c>
      <c r="B67" s="1232" t="s">
        <v>2368</v>
      </c>
      <c r="C67" s="1299"/>
      <c r="D67" s="342"/>
      <c r="E67" s="342"/>
      <c r="F67" s="342"/>
      <c r="G67" s="1300">
        <f>(G57+G58+G59+G60+G61+G65)*0.125</f>
        <v>21217.125008114403</v>
      </c>
      <c r="H67" s="342"/>
      <c r="I67" s="342"/>
      <c r="J67" s="1300">
        <f>(J57+J58+J59+J60+J61+J65)*0.125</f>
        <v>31291.295966588979</v>
      </c>
      <c r="K67" s="342"/>
      <c r="L67" s="342"/>
      <c r="M67" s="1295">
        <f>(M57+M58+M59+M60+M61+M65)*0.125</f>
        <v>39033.834949427961</v>
      </c>
      <c r="N67" s="342"/>
      <c r="O67" s="342"/>
      <c r="P67" s="1295">
        <f>(P57+P58+P59+P60+P61+P65)*0.125</f>
        <v>65011.186412563547</v>
      </c>
      <c r="Q67" s="1295"/>
      <c r="R67" s="1295"/>
      <c r="S67" s="1295"/>
      <c r="T67" s="187"/>
    </row>
    <row r="68" spans="1:21" s="629" customFormat="1" ht="30" customHeight="1">
      <c r="A68" s="188" t="s">
        <v>1324</v>
      </c>
      <c r="B68" s="1233" t="s">
        <v>2369</v>
      </c>
      <c r="C68" s="1298"/>
      <c r="D68" s="343"/>
      <c r="E68" s="343"/>
      <c r="F68" s="343"/>
      <c r="G68" s="1292"/>
      <c r="H68" s="343"/>
      <c r="I68" s="343"/>
      <c r="J68" s="1292"/>
      <c r="K68" s="343"/>
      <c r="L68" s="343"/>
      <c r="M68" s="1022"/>
      <c r="N68" s="343"/>
      <c r="O68" s="343"/>
      <c r="P68" s="1022"/>
      <c r="Q68" s="1022"/>
      <c r="R68" s="1022"/>
      <c r="S68" s="1022">
        <f>(S57+S58+S59+S60+S61+S63+S65)*0.125</f>
        <v>131732.28457993647</v>
      </c>
      <c r="T68" s="187"/>
    </row>
    <row r="69" spans="1:21" s="629" customFormat="1" ht="80.25" customHeight="1">
      <c r="A69" s="1234">
        <v>34</v>
      </c>
      <c r="B69" s="1235" t="s">
        <v>2370</v>
      </c>
      <c r="C69" s="1298"/>
      <c r="D69" s="343"/>
      <c r="E69" s="343"/>
      <c r="F69" s="343"/>
      <c r="G69" s="1303">
        <f>SUM(G57+G58+G59+G60+G61+G65+G67)</f>
        <v>190954.12507302963</v>
      </c>
      <c r="H69" s="1304"/>
      <c r="I69" s="1304"/>
      <c r="J69" s="1303">
        <f>SUM(J57+J58+J59+J60+J61+J65+J67)</f>
        <v>281621.66369930084</v>
      </c>
      <c r="K69" s="1304"/>
      <c r="L69" s="1304"/>
      <c r="M69" s="1303">
        <f>SUM(M57+M58+M59+M60+M61+M65+M67)</f>
        <v>351304.51454485167</v>
      </c>
      <c r="N69" s="1304"/>
      <c r="O69" s="1304"/>
      <c r="P69" s="1303">
        <f>SUM(P57+P58+P59+P60+P61+P65+P67)</f>
        <v>585100.67771307193</v>
      </c>
      <c r="Q69" s="1303"/>
      <c r="R69" s="1303"/>
      <c r="S69" s="1303">
        <f>SUM(S57+S58+S59+S60+S61+S63+S65+S68)</f>
        <v>1185590.5612194282</v>
      </c>
      <c r="T69" s="170"/>
    </row>
    <row r="70" spans="1:21" ht="16.5" customHeight="1">
      <c r="A70" s="1251">
        <v>35</v>
      </c>
      <c r="B70" s="224" t="s">
        <v>1893</v>
      </c>
      <c r="C70" s="1128"/>
      <c r="D70" s="1251"/>
      <c r="E70" s="1251"/>
      <c r="F70" s="1251">
        <v>0.09</v>
      </c>
      <c r="G70" s="206">
        <f>F70*G69</f>
        <v>17185.871256572667</v>
      </c>
      <c r="H70" s="1251"/>
      <c r="I70" s="1251">
        <v>0.09</v>
      </c>
      <c r="J70" s="206">
        <f>I70*J69</f>
        <v>25345.949732937075</v>
      </c>
      <c r="K70" s="1251"/>
      <c r="L70" s="1251">
        <v>0.09</v>
      </c>
      <c r="M70" s="206">
        <f>L70*M69</f>
        <v>31617.406309036651</v>
      </c>
      <c r="N70" s="1251"/>
      <c r="O70" s="1251">
        <v>0.09</v>
      </c>
      <c r="P70" s="206">
        <f>O70*P69</f>
        <v>52659.060994176471</v>
      </c>
      <c r="Q70" s="206"/>
      <c r="R70" s="206">
        <v>0.09</v>
      </c>
      <c r="S70" s="206">
        <f>R70*S69</f>
        <v>106703.15050974854</v>
      </c>
      <c r="T70" s="987"/>
    </row>
    <row r="71" spans="1:21" ht="18" customHeight="1">
      <c r="A71" s="1251">
        <v>36</v>
      </c>
      <c r="B71" s="224" t="s">
        <v>1894</v>
      </c>
      <c r="C71" s="1128"/>
      <c r="D71" s="1251"/>
      <c r="E71" s="1251"/>
      <c r="F71" s="1251">
        <v>0.09</v>
      </c>
      <c r="G71" s="206">
        <f>F71*G69</f>
        <v>17185.871256572667</v>
      </c>
      <c r="H71" s="1251"/>
      <c r="I71" s="1251">
        <v>0.09</v>
      </c>
      <c r="J71" s="206">
        <f>I71*J69</f>
        <v>25345.949732937075</v>
      </c>
      <c r="K71" s="1251"/>
      <c r="L71" s="1251">
        <v>0.09</v>
      </c>
      <c r="M71" s="206">
        <f>L71*M69</f>
        <v>31617.406309036651</v>
      </c>
      <c r="N71" s="1251"/>
      <c r="O71" s="1251">
        <v>0.09</v>
      </c>
      <c r="P71" s="206">
        <f>O71*P69</f>
        <v>52659.060994176471</v>
      </c>
      <c r="Q71" s="206"/>
      <c r="R71" s="206">
        <v>0.09</v>
      </c>
      <c r="S71" s="206">
        <f>R71*S69</f>
        <v>106703.15050974854</v>
      </c>
      <c r="T71" s="1014"/>
    </row>
    <row r="72" spans="1:21" ht="28.5" customHeight="1">
      <c r="A72" s="1251">
        <v>37</v>
      </c>
      <c r="B72" s="450" t="s">
        <v>1886</v>
      </c>
      <c r="C72" s="1003"/>
      <c r="D72" s="1251"/>
      <c r="E72" s="1251"/>
      <c r="F72" s="1251"/>
      <c r="G72" s="206">
        <f>G69+G70+G71</f>
        <v>225325.86758617495</v>
      </c>
      <c r="H72" s="206"/>
      <c r="I72" s="206"/>
      <c r="J72" s="206">
        <f>J69+J70+J71</f>
        <v>332313.56316517503</v>
      </c>
      <c r="K72" s="206"/>
      <c r="L72" s="206"/>
      <c r="M72" s="206">
        <f>M69+M70+M71</f>
        <v>414539.32716292498</v>
      </c>
      <c r="N72" s="206"/>
      <c r="O72" s="206"/>
      <c r="P72" s="206">
        <f>P69+P70+P71</f>
        <v>690418.79970142478</v>
      </c>
      <c r="Q72" s="206"/>
      <c r="R72" s="206"/>
      <c r="S72" s="206">
        <f>S69+S70+S71</f>
        <v>1398996.8622389254</v>
      </c>
    </row>
    <row r="73" spans="1:21" ht="30">
      <c r="A73" s="467">
        <v>38</v>
      </c>
      <c r="B73" s="235" t="s">
        <v>49</v>
      </c>
      <c r="C73" s="1422"/>
      <c r="D73" s="467"/>
      <c r="E73" s="467"/>
      <c r="F73" s="467"/>
      <c r="G73" s="1248">
        <f>ROUND(G72,0)</f>
        <v>225326</v>
      </c>
      <c r="H73" s="1248"/>
      <c r="I73" s="1248"/>
      <c r="J73" s="1248">
        <f>ROUND(J72,0)</f>
        <v>332314</v>
      </c>
      <c r="K73" s="1248"/>
      <c r="L73" s="1248"/>
      <c r="M73" s="1248">
        <f>ROUND(M72,0)</f>
        <v>414539</v>
      </c>
      <c r="N73" s="1248"/>
      <c r="O73" s="1248"/>
      <c r="P73" s="1248">
        <f>ROUND(P72,0)</f>
        <v>690419</v>
      </c>
      <c r="Q73" s="1248"/>
      <c r="R73" s="1248"/>
      <c r="S73" s="1248">
        <f>ROUND(S72,0)</f>
        <v>1398997</v>
      </c>
    </row>
    <row r="74" spans="1:21" ht="15">
      <c r="A74" s="1423"/>
      <c r="B74" s="1423"/>
      <c r="C74" s="1423"/>
      <c r="D74" s="1423"/>
      <c r="E74" s="1423"/>
      <c r="F74" s="1423"/>
      <c r="G74" s="1423"/>
      <c r="H74" s="1423"/>
      <c r="I74" s="1423"/>
      <c r="J74" s="1423"/>
      <c r="K74" s="1423"/>
      <c r="L74" s="1423"/>
      <c r="M74" s="1423"/>
      <c r="N74" s="1423"/>
      <c r="O74" s="1423"/>
      <c r="P74" s="1423"/>
      <c r="Q74" s="1424"/>
      <c r="R74" s="1424"/>
      <c r="S74" s="1424"/>
    </row>
    <row r="75" spans="1:21" ht="15" customHeight="1">
      <c r="A75" s="1425"/>
      <c r="B75" s="2066" t="s">
        <v>1481</v>
      </c>
      <c r="C75" s="2066"/>
      <c r="D75" s="2066"/>
      <c r="E75" s="2066"/>
      <c r="F75" s="2066"/>
      <c r="G75" s="2066"/>
      <c r="H75" s="1426"/>
      <c r="I75" s="1426"/>
      <c r="J75" s="1426"/>
      <c r="K75" s="1426"/>
      <c r="L75" s="1426"/>
      <c r="M75" s="1426"/>
      <c r="N75" s="1426"/>
      <c r="O75" s="1426"/>
      <c r="P75" s="1426"/>
      <c r="Q75" s="1426"/>
      <c r="R75" s="1426"/>
      <c r="S75" s="1426"/>
    </row>
    <row r="76" spans="1:21" ht="14.25">
      <c r="A76" s="1427"/>
      <c r="B76" s="2067" t="s">
        <v>1482</v>
      </c>
      <c r="C76" s="2067"/>
      <c r="D76" s="2067"/>
      <c r="E76" s="2067"/>
      <c r="F76" s="2067"/>
      <c r="G76" s="2067"/>
      <c r="H76" s="487"/>
      <c r="I76" s="487"/>
      <c r="J76" s="487"/>
      <c r="K76" s="487"/>
      <c r="L76" s="487"/>
      <c r="M76" s="487"/>
      <c r="N76" s="487"/>
      <c r="O76" s="487"/>
      <c r="P76" s="487"/>
      <c r="Q76" s="487"/>
      <c r="R76" s="487"/>
      <c r="S76" s="487"/>
    </row>
    <row r="77" spans="1:21" ht="43.5" customHeight="1">
      <c r="A77" s="992"/>
      <c r="B77" s="1961" t="s">
        <v>2745</v>
      </c>
      <c r="C77" s="1961"/>
      <c r="D77" s="1961"/>
      <c r="E77" s="1961"/>
      <c r="F77" s="1961"/>
      <c r="G77" s="1961"/>
      <c r="H77" s="1961"/>
      <c r="I77" s="487"/>
      <c r="J77" s="487"/>
      <c r="K77" s="487"/>
      <c r="L77" s="487"/>
      <c r="M77" s="487"/>
      <c r="N77" s="487"/>
      <c r="O77" s="487"/>
      <c r="P77" s="487"/>
      <c r="Q77" s="487"/>
      <c r="R77" s="487"/>
      <c r="S77" s="487"/>
    </row>
    <row r="78" spans="1:21" ht="32.25" customHeight="1">
      <c r="B78" s="2065" t="s">
        <v>1449</v>
      </c>
      <c r="C78" s="2065"/>
      <c r="D78" s="2065"/>
      <c r="E78" s="2065"/>
      <c r="F78" s="2065"/>
      <c r="G78" s="2065"/>
      <c r="H78" s="1426"/>
      <c r="I78" s="1426"/>
      <c r="P78" s="487"/>
      <c r="Q78" s="487"/>
      <c r="R78" s="487"/>
      <c r="S78" s="487"/>
      <c r="T78" s="487"/>
    </row>
    <row r="79" spans="1:21" ht="30" customHeight="1">
      <c r="B79" s="2065" t="s">
        <v>2647</v>
      </c>
      <c r="C79" s="2065"/>
      <c r="D79" s="2065"/>
      <c r="E79" s="2065"/>
      <c r="F79" s="2065"/>
      <c r="G79" s="2065"/>
      <c r="H79" s="1426"/>
      <c r="I79" s="1426"/>
      <c r="P79" s="487"/>
      <c r="Q79" s="487"/>
      <c r="R79" s="487"/>
      <c r="S79" s="487"/>
      <c r="T79" s="487"/>
    </row>
    <row r="80" spans="1:21" hidden="1"/>
    <row r="81" spans="1:20" ht="31.5" customHeight="1">
      <c r="B81" s="2057" t="s">
        <v>2695</v>
      </c>
      <c r="C81" s="2057"/>
      <c r="D81" s="2057"/>
      <c r="E81" s="2057"/>
      <c r="F81" s="2057"/>
      <c r="G81" s="2057"/>
    </row>
    <row r="82" spans="1:20" ht="15">
      <c r="B82" s="1789"/>
      <c r="C82" s="1789"/>
      <c r="D82" s="1789"/>
      <c r="E82" s="1789"/>
      <c r="F82" s="1789"/>
      <c r="G82" s="1789"/>
    </row>
    <row r="83" spans="1:20" ht="17.25" customHeight="1">
      <c r="A83" s="368" t="s">
        <v>50</v>
      </c>
      <c r="B83" s="490" t="s">
        <v>1397</v>
      </c>
      <c r="P83" s="487"/>
      <c r="Q83" s="487"/>
      <c r="R83" s="487"/>
      <c r="S83" s="487"/>
      <c r="T83" s="487"/>
    </row>
  </sheetData>
  <mergeCells count="22">
    <mergeCell ref="F1:J1"/>
    <mergeCell ref="B3:N3"/>
    <mergeCell ref="A6:A7"/>
    <mergeCell ref="B6:B7"/>
    <mergeCell ref="C6:C7"/>
    <mergeCell ref="D6:D7"/>
    <mergeCell ref="E6:G6"/>
    <mergeCell ref="H6:J6"/>
    <mergeCell ref="K6:M6"/>
    <mergeCell ref="N6:P6"/>
    <mergeCell ref="B81:G81"/>
    <mergeCell ref="Q6:S6"/>
    <mergeCell ref="A9:A14"/>
    <mergeCell ref="A17:A18"/>
    <mergeCell ref="A24:A27"/>
    <mergeCell ref="A32:A34"/>
    <mergeCell ref="B79:G79"/>
    <mergeCell ref="B75:G75"/>
    <mergeCell ref="B76:G76"/>
    <mergeCell ref="B78:G78"/>
    <mergeCell ref="A39:A43"/>
    <mergeCell ref="B77:H77"/>
  </mergeCells>
  <conditionalFormatting sqref="B56">
    <cfRule type="cellIs" dxfId="42" priority="2" stopIfTrue="1" operator="equal">
      <formula>"?"</formula>
    </cfRule>
  </conditionalFormatting>
  <conditionalFormatting sqref="B57">
    <cfRule type="cellIs" dxfId="41" priority="1" stopIfTrue="1" operator="equal">
      <formula>"?"</formula>
    </cfRule>
  </conditionalFormatting>
  <pageMargins left="0.6692913385826772" right="0.51181102362204722" top="0.59055118110236227" bottom="0.35433070866141736" header="0.43307086614173229" footer="0.27559055118110237"/>
  <pageSetup paperSize="9" scale="87" fitToHeight="3"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opLeftCell="C61" zoomScaleNormal="100" workbookViewId="0">
      <selection activeCell="P65" sqref="P65"/>
    </sheetView>
  </sheetViews>
  <sheetFormatPr defaultRowHeight="12.75"/>
  <cols>
    <col min="1" max="1" width="4.42578125" style="1247" customWidth="1"/>
    <col min="2" max="2" width="35.5703125" style="28" customWidth="1"/>
    <col min="3" max="3" width="18.28515625" style="28" customWidth="1"/>
    <col min="4" max="4" width="5.85546875" style="28" bestFit="1" customWidth="1"/>
    <col min="5" max="5" width="6.140625" style="28" bestFit="1" customWidth="1"/>
    <col min="6" max="6" width="8.42578125" style="28" bestFit="1" customWidth="1"/>
    <col min="7" max="7" width="10.7109375" style="28" bestFit="1" customWidth="1"/>
    <col min="8" max="8" width="6.140625" style="28" bestFit="1" customWidth="1"/>
    <col min="9" max="9" width="9.5703125" style="28" bestFit="1" customWidth="1"/>
    <col min="10" max="10" width="10.7109375" style="28" bestFit="1" customWidth="1"/>
    <col min="11" max="11" width="6.140625" style="28" bestFit="1" customWidth="1"/>
    <col min="12" max="13" width="10.7109375" style="28" bestFit="1" customWidth="1"/>
    <col min="14" max="14" width="6.140625" style="28" bestFit="1" customWidth="1"/>
    <col min="15" max="16" width="10.7109375" style="28" bestFit="1" customWidth="1"/>
    <col min="17" max="17" width="7.140625" style="28" customWidth="1"/>
    <col min="18" max="19" width="11" style="28" customWidth="1"/>
    <col min="20" max="20" width="26" style="28" customWidth="1"/>
    <col min="21" max="21" width="21" style="28" customWidth="1"/>
    <col min="22" max="22" width="13.5703125" style="28" customWidth="1"/>
    <col min="23" max="259" width="9.140625" style="28"/>
    <col min="260" max="260" width="4.28515625" style="28" customWidth="1"/>
    <col min="261" max="261" width="35" style="28" customWidth="1"/>
    <col min="262" max="262" width="12.7109375" style="28" customWidth="1"/>
    <col min="263" max="263" width="5.85546875" style="28" bestFit="1" customWidth="1"/>
    <col min="264" max="264" width="6.5703125" style="28" customWidth="1"/>
    <col min="265" max="265" width="9.5703125" style="28" bestFit="1" customWidth="1"/>
    <col min="266" max="266" width="10.5703125" style="28" customWidth="1"/>
    <col min="267" max="267" width="6.42578125" style="28" customWidth="1"/>
    <col min="268" max="268" width="9.5703125" style="28" customWidth="1"/>
    <col min="269" max="269" width="10.7109375" style="28" customWidth="1"/>
    <col min="270" max="270" width="6.42578125" style="28" customWidth="1"/>
    <col min="271" max="272" width="10.7109375" style="28" bestFit="1" customWidth="1"/>
    <col min="273" max="273" width="6.42578125" style="28" customWidth="1"/>
    <col min="274" max="275" width="10.7109375" style="28" bestFit="1" customWidth="1"/>
    <col min="276" max="276" width="26" style="28" customWidth="1"/>
    <col min="277" max="277" width="21" style="28" customWidth="1"/>
    <col min="278" max="278" width="13.5703125" style="28" customWidth="1"/>
    <col min="279" max="515" width="9.140625" style="28"/>
    <col min="516" max="516" width="4.28515625" style="28" customWidth="1"/>
    <col min="517" max="517" width="35" style="28" customWidth="1"/>
    <col min="518" max="518" width="12.7109375" style="28" customWidth="1"/>
    <col min="519" max="519" width="5.85546875" style="28" bestFit="1" customWidth="1"/>
    <col min="520" max="520" width="6.5703125" style="28" customWidth="1"/>
    <col min="521" max="521" width="9.5703125" style="28" bestFit="1" customWidth="1"/>
    <col min="522" max="522" width="10.5703125" style="28" customWidth="1"/>
    <col min="523" max="523" width="6.42578125" style="28" customWidth="1"/>
    <col min="524" max="524" width="9.5703125" style="28" customWidth="1"/>
    <col min="525" max="525" width="10.7109375" style="28" customWidth="1"/>
    <col min="526" max="526" width="6.42578125" style="28" customWidth="1"/>
    <col min="527" max="528" width="10.7109375" style="28" bestFit="1" customWidth="1"/>
    <col min="529" max="529" width="6.42578125" style="28" customWidth="1"/>
    <col min="530" max="531" width="10.7109375" style="28" bestFit="1" customWidth="1"/>
    <col min="532" max="532" width="26" style="28" customWidth="1"/>
    <col min="533" max="533" width="21" style="28" customWidth="1"/>
    <col min="534" max="534" width="13.5703125" style="28" customWidth="1"/>
    <col min="535" max="771" width="9.140625" style="28"/>
    <col min="772" max="772" width="4.28515625" style="28" customWidth="1"/>
    <col min="773" max="773" width="35" style="28" customWidth="1"/>
    <col min="774" max="774" width="12.7109375" style="28" customWidth="1"/>
    <col min="775" max="775" width="5.85546875" style="28" bestFit="1" customWidth="1"/>
    <col min="776" max="776" width="6.5703125" style="28" customWidth="1"/>
    <col min="777" max="777" width="9.5703125" style="28" bestFit="1" customWidth="1"/>
    <col min="778" max="778" width="10.5703125" style="28" customWidth="1"/>
    <col min="779" max="779" width="6.42578125" style="28" customWidth="1"/>
    <col min="780" max="780" width="9.5703125" style="28" customWidth="1"/>
    <col min="781" max="781" width="10.7109375" style="28" customWidth="1"/>
    <col min="782" max="782" width="6.42578125" style="28" customWidth="1"/>
    <col min="783" max="784" width="10.7109375" style="28" bestFit="1" customWidth="1"/>
    <col min="785" max="785" width="6.42578125" style="28" customWidth="1"/>
    <col min="786" max="787" width="10.7109375" style="28" bestFit="1" customWidth="1"/>
    <col min="788" max="788" width="26" style="28" customWidth="1"/>
    <col min="789" max="789" width="21" style="28" customWidth="1"/>
    <col min="790" max="790" width="13.5703125" style="28" customWidth="1"/>
    <col min="791" max="1027" width="9.140625" style="28"/>
    <col min="1028" max="1028" width="4.28515625" style="28" customWidth="1"/>
    <col min="1029" max="1029" width="35" style="28" customWidth="1"/>
    <col min="1030" max="1030" width="12.7109375" style="28" customWidth="1"/>
    <col min="1031" max="1031" width="5.85546875" style="28" bestFit="1" customWidth="1"/>
    <col min="1032" max="1032" width="6.5703125" style="28" customWidth="1"/>
    <col min="1033" max="1033" width="9.5703125" style="28" bestFit="1" customWidth="1"/>
    <col min="1034" max="1034" width="10.5703125" style="28" customWidth="1"/>
    <col min="1035" max="1035" width="6.42578125" style="28" customWidth="1"/>
    <col min="1036" max="1036" width="9.5703125" style="28" customWidth="1"/>
    <col min="1037" max="1037" width="10.7109375" style="28" customWidth="1"/>
    <col min="1038" max="1038" width="6.42578125" style="28" customWidth="1"/>
    <col min="1039" max="1040" width="10.7109375" style="28" bestFit="1" customWidth="1"/>
    <col min="1041" max="1041" width="6.42578125" style="28" customWidth="1"/>
    <col min="1042" max="1043" width="10.7109375" style="28" bestFit="1" customWidth="1"/>
    <col min="1044" max="1044" width="26" style="28" customWidth="1"/>
    <col min="1045" max="1045" width="21" style="28" customWidth="1"/>
    <col min="1046" max="1046" width="13.5703125" style="28" customWidth="1"/>
    <col min="1047" max="1283" width="9.140625" style="28"/>
    <col min="1284" max="1284" width="4.28515625" style="28" customWidth="1"/>
    <col min="1285" max="1285" width="35" style="28" customWidth="1"/>
    <col min="1286" max="1286" width="12.7109375" style="28" customWidth="1"/>
    <col min="1287" max="1287" width="5.85546875" style="28" bestFit="1" customWidth="1"/>
    <col min="1288" max="1288" width="6.5703125" style="28" customWidth="1"/>
    <col min="1289" max="1289" width="9.5703125" style="28" bestFit="1" customWidth="1"/>
    <col min="1290" max="1290" width="10.5703125" style="28" customWidth="1"/>
    <col min="1291" max="1291" width="6.42578125" style="28" customWidth="1"/>
    <col min="1292" max="1292" width="9.5703125" style="28" customWidth="1"/>
    <col min="1293" max="1293" width="10.7109375" style="28" customWidth="1"/>
    <col min="1294" max="1294" width="6.42578125" style="28" customWidth="1"/>
    <col min="1295" max="1296" width="10.7109375" style="28" bestFit="1" customWidth="1"/>
    <col min="1297" max="1297" width="6.42578125" style="28" customWidth="1"/>
    <col min="1298" max="1299" width="10.7109375" style="28" bestFit="1" customWidth="1"/>
    <col min="1300" max="1300" width="26" style="28" customWidth="1"/>
    <col min="1301" max="1301" width="21" style="28" customWidth="1"/>
    <col min="1302" max="1302" width="13.5703125" style="28" customWidth="1"/>
    <col min="1303" max="1539" width="9.140625" style="28"/>
    <col min="1540" max="1540" width="4.28515625" style="28" customWidth="1"/>
    <col min="1541" max="1541" width="35" style="28" customWidth="1"/>
    <col min="1542" max="1542" width="12.7109375" style="28" customWidth="1"/>
    <col min="1543" max="1543" width="5.85546875" style="28" bestFit="1" customWidth="1"/>
    <col min="1544" max="1544" width="6.5703125" style="28" customWidth="1"/>
    <col min="1545" max="1545" width="9.5703125" style="28" bestFit="1" customWidth="1"/>
    <col min="1546" max="1546" width="10.5703125" style="28" customWidth="1"/>
    <col min="1547" max="1547" width="6.42578125" style="28" customWidth="1"/>
    <col min="1548" max="1548" width="9.5703125" style="28" customWidth="1"/>
    <col min="1549" max="1549" width="10.7109375" style="28" customWidth="1"/>
    <col min="1550" max="1550" width="6.42578125" style="28" customWidth="1"/>
    <col min="1551" max="1552" width="10.7109375" style="28" bestFit="1" customWidth="1"/>
    <col min="1553" max="1553" width="6.42578125" style="28" customWidth="1"/>
    <col min="1554" max="1555" width="10.7109375" style="28" bestFit="1" customWidth="1"/>
    <col min="1556" max="1556" width="26" style="28" customWidth="1"/>
    <col min="1557" max="1557" width="21" style="28" customWidth="1"/>
    <col min="1558" max="1558" width="13.5703125" style="28" customWidth="1"/>
    <col min="1559" max="1795" width="9.140625" style="28"/>
    <col min="1796" max="1796" width="4.28515625" style="28" customWidth="1"/>
    <col min="1797" max="1797" width="35" style="28" customWidth="1"/>
    <col min="1798" max="1798" width="12.7109375" style="28" customWidth="1"/>
    <col min="1799" max="1799" width="5.85546875" style="28" bestFit="1" customWidth="1"/>
    <col min="1800" max="1800" width="6.5703125" style="28" customWidth="1"/>
    <col min="1801" max="1801" width="9.5703125" style="28" bestFit="1" customWidth="1"/>
    <col min="1802" max="1802" width="10.5703125" style="28" customWidth="1"/>
    <col min="1803" max="1803" width="6.42578125" style="28" customWidth="1"/>
    <col min="1804" max="1804" width="9.5703125" style="28" customWidth="1"/>
    <col min="1805" max="1805" width="10.7109375" style="28" customWidth="1"/>
    <col min="1806" max="1806" width="6.42578125" style="28" customWidth="1"/>
    <col min="1807" max="1808" width="10.7109375" style="28" bestFit="1" customWidth="1"/>
    <col min="1809" max="1809" width="6.42578125" style="28" customWidth="1"/>
    <col min="1810" max="1811" width="10.7109375" style="28" bestFit="1" customWidth="1"/>
    <col min="1812" max="1812" width="26" style="28" customWidth="1"/>
    <col min="1813" max="1813" width="21" style="28" customWidth="1"/>
    <col min="1814" max="1814" width="13.5703125" style="28" customWidth="1"/>
    <col min="1815" max="2051" width="9.140625" style="28"/>
    <col min="2052" max="2052" width="4.28515625" style="28" customWidth="1"/>
    <col min="2053" max="2053" width="35" style="28" customWidth="1"/>
    <col min="2054" max="2054" width="12.7109375" style="28" customWidth="1"/>
    <col min="2055" max="2055" width="5.85546875" style="28" bestFit="1" customWidth="1"/>
    <col min="2056" max="2056" width="6.5703125" style="28" customWidth="1"/>
    <col min="2057" max="2057" width="9.5703125" style="28" bestFit="1" customWidth="1"/>
    <col min="2058" max="2058" width="10.5703125" style="28" customWidth="1"/>
    <col min="2059" max="2059" width="6.42578125" style="28" customWidth="1"/>
    <col min="2060" max="2060" width="9.5703125" style="28" customWidth="1"/>
    <col min="2061" max="2061" width="10.7109375" style="28" customWidth="1"/>
    <col min="2062" max="2062" width="6.42578125" style="28" customWidth="1"/>
    <col min="2063" max="2064" width="10.7109375" style="28" bestFit="1" customWidth="1"/>
    <col min="2065" max="2065" width="6.42578125" style="28" customWidth="1"/>
    <col min="2066" max="2067" width="10.7109375" style="28" bestFit="1" customWidth="1"/>
    <col min="2068" max="2068" width="26" style="28" customWidth="1"/>
    <col min="2069" max="2069" width="21" style="28" customWidth="1"/>
    <col min="2070" max="2070" width="13.5703125" style="28" customWidth="1"/>
    <col min="2071" max="2307" width="9.140625" style="28"/>
    <col min="2308" max="2308" width="4.28515625" style="28" customWidth="1"/>
    <col min="2309" max="2309" width="35" style="28" customWidth="1"/>
    <col min="2310" max="2310" width="12.7109375" style="28" customWidth="1"/>
    <col min="2311" max="2311" width="5.85546875" style="28" bestFit="1" customWidth="1"/>
    <col min="2312" max="2312" width="6.5703125" style="28" customWidth="1"/>
    <col min="2313" max="2313" width="9.5703125" style="28" bestFit="1" customWidth="1"/>
    <col min="2314" max="2314" width="10.5703125" style="28" customWidth="1"/>
    <col min="2315" max="2315" width="6.42578125" style="28" customWidth="1"/>
    <col min="2316" max="2316" width="9.5703125" style="28" customWidth="1"/>
    <col min="2317" max="2317" width="10.7109375" style="28" customWidth="1"/>
    <col min="2318" max="2318" width="6.42578125" style="28" customWidth="1"/>
    <col min="2319" max="2320" width="10.7109375" style="28" bestFit="1" customWidth="1"/>
    <col min="2321" max="2321" width="6.42578125" style="28" customWidth="1"/>
    <col min="2322" max="2323" width="10.7109375" style="28" bestFit="1" customWidth="1"/>
    <col min="2324" max="2324" width="26" style="28" customWidth="1"/>
    <col min="2325" max="2325" width="21" style="28" customWidth="1"/>
    <col min="2326" max="2326" width="13.5703125" style="28" customWidth="1"/>
    <col min="2327" max="2563" width="9.140625" style="28"/>
    <col min="2564" max="2564" width="4.28515625" style="28" customWidth="1"/>
    <col min="2565" max="2565" width="35" style="28" customWidth="1"/>
    <col min="2566" max="2566" width="12.7109375" style="28" customWidth="1"/>
    <col min="2567" max="2567" width="5.85546875" style="28" bestFit="1" customWidth="1"/>
    <col min="2568" max="2568" width="6.5703125" style="28" customWidth="1"/>
    <col min="2569" max="2569" width="9.5703125" style="28" bestFit="1" customWidth="1"/>
    <col min="2570" max="2570" width="10.5703125" style="28" customWidth="1"/>
    <col min="2571" max="2571" width="6.42578125" style="28" customWidth="1"/>
    <col min="2572" max="2572" width="9.5703125" style="28" customWidth="1"/>
    <col min="2573" max="2573" width="10.7109375" style="28" customWidth="1"/>
    <col min="2574" max="2574" width="6.42578125" style="28" customWidth="1"/>
    <col min="2575" max="2576" width="10.7109375" style="28" bestFit="1" customWidth="1"/>
    <col min="2577" max="2577" width="6.42578125" style="28" customWidth="1"/>
    <col min="2578" max="2579" width="10.7109375" style="28" bestFit="1" customWidth="1"/>
    <col min="2580" max="2580" width="26" style="28" customWidth="1"/>
    <col min="2581" max="2581" width="21" style="28" customWidth="1"/>
    <col min="2582" max="2582" width="13.5703125" style="28" customWidth="1"/>
    <col min="2583" max="2819" width="9.140625" style="28"/>
    <col min="2820" max="2820" width="4.28515625" style="28" customWidth="1"/>
    <col min="2821" max="2821" width="35" style="28" customWidth="1"/>
    <col min="2822" max="2822" width="12.7109375" style="28" customWidth="1"/>
    <col min="2823" max="2823" width="5.85546875" style="28" bestFit="1" customWidth="1"/>
    <col min="2824" max="2824" width="6.5703125" style="28" customWidth="1"/>
    <col min="2825" max="2825" width="9.5703125" style="28" bestFit="1" customWidth="1"/>
    <col min="2826" max="2826" width="10.5703125" style="28" customWidth="1"/>
    <col min="2827" max="2827" width="6.42578125" style="28" customWidth="1"/>
    <col min="2828" max="2828" width="9.5703125" style="28" customWidth="1"/>
    <col min="2829" max="2829" width="10.7109375" style="28" customWidth="1"/>
    <col min="2830" max="2830" width="6.42578125" style="28" customWidth="1"/>
    <col min="2831" max="2832" width="10.7109375" style="28" bestFit="1" customWidth="1"/>
    <col min="2833" max="2833" width="6.42578125" style="28" customWidth="1"/>
    <col min="2834" max="2835" width="10.7109375" style="28" bestFit="1" customWidth="1"/>
    <col min="2836" max="2836" width="26" style="28" customWidth="1"/>
    <col min="2837" max="2837" width="21" style="28" customWidth="1"/>
    <col min="2838" max="2838" width="13.5703125" style="28" customWidth="1"/>
    <col min="2839" max="3075" width="9.140625" style="28"/>
    <col min="3076" max="3076" width="4.28515625" style="28" customWidth="1"/>
    <col min="3077" max="3077" width="35" style="28" customWidth="1"/>
    <col min="3078" max="3078" width="12.7109375" style="28" customWidth="1"/>
    <col min="3079" max="3079" width="5.85546875" style="28" bestFit="1" customWidth="1"/>
    <col min="3080" max="3080" width="6.5703125" style="28" customWidth="1"/>
    <col min="3081" max="3081" width="9.5703125" style="28" bestFit="1" customWidth="1"/>
    <col min="3082" max="3082" width="10.5703125" style="28" customWidth="1"/>
    <col min="3083" max="3083" width="6.42578125" style="28" customWidth="1"/>
    <col min="3084" max="3084" width="9.5703125" style="28" customWidth="1"/>
    <col min="3085" max="3085" width="10.7109375" style="28" customWidth="1"/>
    <col min="3086" max="3086" width="6.42578125" style="28" customWidth="1"/>
    <col min="3087" max="3088" width="10.7109375" style="28" bestFit="1" customWidth="1"/>
    <col min="3089" max="3089" width="6.42578125" style="28" customWidth="1"/>
    <col min="3090" max="3091" width="10.7109375" style="28" bestFit="1" customWidth="1"/>
    <col min="3092" max="3092" width="26" style="28" customWidth="1"/>
    <col min="3093" max="3093" width="21" style="28" customWidth="1"/>
    <col min="3094" max="3094" width="13.5703125" style="28" customWidth="1"/>
    <col min="3095" max="3331" width="9.140625" style="28"/>
    <col min="3332" max="3332" width="4.28515625" style="28" customWidth="1"/>
    <col min="3333" max="3333" width="35" style="28" customWidth="1"/>
    <col min="3334" max="3334" width="12.7109375" style="28" customWidth="1"/>
    <col min="3335" max="3335" width="5.85546875" style="28" bestFit="1" customWidth="1"/>
    <col min="3336" max="3336" width="6.5703125" style="28" customWidth="1"/>
    <col min="3337" max="3337" width="9.5703125" style="28" bestFit="1" customWidth="1"/>
    <col min="3338" max="3338" width="10.5703125" style="28" customWidth="1"/>
    <col min="3339" max="3339" width="6.42578125" style="28" customWidth="1"/>
    <col min="3340" max="3340" width="9.5703125" style="28" customWidth="1"/>
    <col min="3341" max="3341" width="10.7109375" style="28" customWidth="1"/>
    <col min="3342" max="3342" width="6.42578125" style="28" customWidth="1"/>
    <col min="3343" max="3344" width="10.7109375" style="28" bestFit="1" customWidth="1"/>
    <col min="3345" max="3345" width="6.42578125" style="28" customWidth="1"/>
    <col min="3346" max="3347" width="10.7109375" style="28" bestFit="1" customWidth="1"/>
    <col min="3348" max="3348" width="26" style="28" customWidth="1"/>
    <col min="3349" max="3349" width="21" style="28" customWidth="1"/>
    <col min="3350" max="3350" width="13.5703125" style="28" customWidth="1"/>
    <col min="3351" max="3587" width="9.140625" style="28"/>
    <col min="3588" max="3588" width="4.28515625" style="28" customWidth="1"/>
    <col min="3589" max="3589" width="35" style="28" customWidth="1"/>
    <col min="3590" max="3590" width="12.7109375" style="28" customWidth="1"/>
    <col min="3591" max="3591" width="5.85546875" style="28" bestFit="1" customWidth="1"/>
    <col min="3592" max="3592" width="6.5703125" style="28" customWidth="1"/>
    <col min="3593" max="3593" width="9.5703125" style="28" bestFit="1" customWidth="1"/>
    <col min="3594" max="3594" width="10.5703125" style="28" customWidth="1"/>
    <col min="3595" max="3595" width="6.42578125" style="28" customWidth="1"/>
    <col min="3596" max="3596" width="9.5703125" style="28" customWidth="1"/>
    <col min="3597" max="3597" width="10.7109375" style="28" customWidth="1"/>
    <col min="3598" max="3598" width="6.42578125" style="28" customWidth="1"/>
    <col min="3599" max="3600" width="10.7109375" style="28" bestFit="1" customWidth="1"/>
    <col min="3601" max="3601" width="6.42578125" style="28" customWidth="1"/>
    <col min="3602" max="3603" width="10.7109375" style="28" bestFit="1" customWidth="1"/>
    <col min="3604" max="3604" width="26" style="28" customWidth="1"/>
    <col min="3605" max="3605" width="21" style="28" customWidth="1"/>
    <col min="3606" max="3606" width="13.5703125" style="28" customWidth="1"/>
    <col min="3607" max="3843" width="9.140625" style="28"/>
    <col min="3844" max="3844" width="4.28515625" style="28" customWidth="1"/>
    <col min="3845" max="3845" width="35" style="28" customWidth="1"/>
    <col min="3846" max="3846" width="12.7109375" style="28" customWidth="1"/>
    <col min="3847" max="3847" width="5.85546875" style="28" bestFit="1" customWidth="1"/>
    <col min="3848" max="3848" width="6.5703125" style="28" customWidth="1"/>
    <col min="3849" max="3849" width="9.5703125" style="28" bestFit="1" customWidth="1"/>
    <col min="3850" max="3850" width="10.5703125" style="28" customWidth="1"/>
    <col min="3851" max="3851" width="6.42578125" style="28" customWidth="1"/>
    <col min="3852" max="3852" width="9.5703125" style="28" customWidth="1"/>
    <col min="3853" max="3853" width="10.7109375" style="28" customWidth="1"/>
    <col min="3854" max="3854" width="6.42578125" style="28" customWidth="1"/>
    <col min="3855" max="3856" width="10.7109375" style="28" bestFit="1" customWidth="1"/>
    <col min="3857" max="3857" width="6.42578125" style="28" customWidth="1"/>
    <col min="3858" max="3859" width="10.7109375" style="28" bestFit="1" customWidth="1"/>
    <col min="3860" max="3860" width="26" style="28" customWidth="1"/>
    <col min="3861" max="3861" width="21" style="28" customWidth="1"/>
    <col min="3862" max="3862" width="13.5703125" style="28" customWidth="1"/>
    <col min="3863" max="4099" width="9.140625" style="28"/>
    <col min="4100" max="4100" width="4.28515625" style="28" customWidth="1"/>
    <col min="4101" max="4101" width="35" style="28" customWidth="1"/>
    <col min="4102" max="4102" width="12.7109375" style="28" customWidth="1"/>
    <col min="4103" max="4103" width="5.85546875" style="28" bestFit="1" customWidth="1"/>
    <col min="4104" max="4104" width="6.5703125" style="28" customWidth="1"/>
    <col min="4105" max="4105" width="9.5703125" style="28" bestFit="1" customWidth="1"/>
    <col min="4106" max="4106" width="10.5703125" style="28" customWidth="1"/>
    <col min="4107" max="4107" width="6.42578125" style="28" customWidth="1"/>
    <col min="4108" max="4108" width="9.5703125" style="28" customWidth="1"/>
    <col min="4109" max="4109" width="10.7109375" style="28" customWidth="1"/>
    <col min="4110" max="4110" width="6.42578125" style="28" customWidth="1"/>
    <col min="4111" max="4112" width="10.7109375" style="28" bestFit="1" customWidth="1"/>
    <col min="4113" max="4113" width="6.42578125" style="28" customWidth="1"/>
    <col min="4114" max="4115" width="10.7109375" style="28" bestFit="1" customWidth="1"/>
    <col min="4116" max="4116" width="26" style="28" customWidth="1"/>
    <col min="4117" max="4117" width="21" style="28" customWidth="1"/>
    <col min="4118" max="4118" width="13.5703125" style="28" customWidth="1"/>
    <col min="4119" max="4355" width="9.140625" style="28"/>
    <col min="4356" max="4356" width="4.28515625" style="28" customWidth="1"/>
    <col min="4357" max="4357" width="35" style="28" customWidth="1"/>
    <col min="4358" max="4358" width="12.7109375" style="28" customWidth="1"/>
    <col min="4359" max="4359" width="5.85546875" style="28" bestFit="1" customWidth="1"/>
    <col min="4360" max="4360" width="6.5703125" style="28" customWidth="1"/>
    <col min="4361" max="4361" width="9.5703125" style="28" bestFit="1" customWidth="1"/>
    <col min="4362" max="4362" width="10.5703125" style="28" customWidth="1"/>
    <col min="4363" max="4363" width="6.42578125" style="28" customWidth="1"/>
    <col min="4364" max="4364" width="9.5703125" style="28" customWidth="1"/>
    <col min="4365" max="4365" width="10.7109375" style="28" customWidth="1"/>
    <col min="4366" max="4366" width="6.42578125" style="28" customWidth="1"/>
    <col min="4367" max="4368" width="10.7109375" style="28" bestFit="1" customWidth="1"/>
    <col min="4369" max="4369" width="6.42578125" style="28" customWidth="1"/>
    <col min="4370" max="4371" width="10.7109375" style="28" bestFit="1" customWidth="1"/>
    <col min="4372" max="4372" width="26" style="28" customWidth="1"/>
    <col min="4373" max="4373" width="21" style="28" customWidth="1"/>
    <col min="4374" max="4374" width="13.5703125" style="28" customWidth="1"/>
    <col min="4375" max="4611" width="9.140625" style="28"/>
    <col min="4612" max="4612" width="4.28515625" style="28" customWidth="1"/>
    <col min="4613" max="4613" width="35" style="28" customWidth="1"/>
    <col min="4614" max="4614" width="12.7109375" style="28" customWidth="1"/>
    <col min="4615" max="4615" width="5.85546875" style="28" bestFit="1" customWidth="1"/>
    <col min="4616" max="4616" width="6.5703125" style="28" customWidth="1"/>
    <col min="4617" max="4617" width="9.5703125" style="28" bestFit="1" customWidth="1"/>
    <col min="4618" max="4618" width="10.5703125" style="28" customWidth="1"/>
    <col min="4619" max="4619" width="6.42578125" style="28" customWidth="1"/>
    <col min="4620" max="4620" width="9.5703125" style="28" customWidth="1"/>
    <col min="4621" max="4621" width="10.7109375" style="28" customWidth="1"/>
    <col min="4622" max="4622" width="6.42578125" style="28" customWidth="1"/>
    <col min="4623" max="4624" width="10.7109375" style="28" bestFit="1" customWidth="1"/>
    <col min="4625" max="4625" width="6.42578125" style="28" customWidth="1"/>
    <col min="4626" max="4627" width="10.7109375" style="28" bestFit="1" customWidth="1"/>
    <col min="4628" max="4628" width="26" style="28" customWidth="1"/>
    <col min="4629" max="4629" width="21" style="28" customWidth="1"/>
    <col min="4630" max="4630" width="13.5703125" style="28" customWidth="1"/>
    <col min="4631" max="4867" width="9.140625" style="28"/>
    <col min="4868" max="4868" width="4.28515625" style="28" customWidth="1"/>
    <col min="4869" max="4869" width="35" style="28" customWidth="1"/>
    <col min="4870" max="4870" width="12.7109375" style="28" customWidth="1"/>
    <col min="4871" max="4871" width="5.85546875" style="28" bestFit="1" customWidth="1"/>
    <col min="4872" max="4872" width="6.5703125" style="28" customWidth="1"/>
    <col min="4873" max="4873" width="9.5703125" style="28" bestFit="1" customWidth="1"/>
    <col min="4874" max="4874" width="10.5703125" style="28" customWidth="1"/>
    <col min="4875" max="4875" width="6.42578125" style="28" customWidth="1"/>
    <col min="4876" max="4876" width="9.5703125" style="28" customWidth="1"/>
    <col min="4877" max="4877" width="10.7109375" style="28" customWidth="1"/>
    <col min="4878" max="4878" width="6.42578125" style="28" customWidth="1"/>
    <col min="4879" max="4880" width="10.7109375" style="28" bestFit="1" customWidth="1"/>
    <col min="4881" max="4881" width="6.42578125" style="28" customWidth="1"/>
    <col min="4882" max="4883" width="10.7109375" style="28" bestFit="1" customWidth="1"/>
    <col min="4884" max="4884" width="26" style="28" customWidth="1"/>
    <col min="4885" max="4885" width="21" style="28" customWidth="1"/>
    <col min="4886" max="4886" width="13.5703125" style="28" customWidth="1"/>
    <col min="4887" max="5123" width="9.140625" style="28"/>
    <col min="5124" max="5124" width="4.28515625" style="28" customWidth="1"/>
    <col min="5125" max="5125" width="35" style="28" customWidth="1"/>
    <col min="5126" max="5126" width="12.7109375" style="28" customWidth="1"/>
    <col min="5127" max="5127" width="5.85546875" style="28" bestFit="1" customWidth="1"/>
    <col min="5128" max="5128" width="6.5703125" style="28" customWidth="1"/>
    <col min="5129" max="5129" width="9.5703125" style="28" bestFit="1" customWidth="1"/>
    <col min="5130" max="5130" width="10.5703125" style="28" customWidth="1"/>
    <col min="5131" max="5131" width="6.42578125" style="28" customWidth="1"/>
    <col min="5132" max="5132" width="9.5703125" style="28" customWidth="1"/>
    <col min="5133" max="5133" width="10.7109375" style="28" customWidth="1"/>
    <col min="5134" max="5134" width="6.42578125" style="28" customWidth="1"/>
    <col min="5135" max="5136" width="10.7109375" style="28" bestFit="1" customWidth="1"/>
    <col min="5137" max="5137" width="6.42578125" style="28" customWidth="1"/>
    <col min="5138" max="5139" width="10.7109375" style="28" bestFit="1" customWidth="1"/>
    <col min="5140" max="5140" width="26" style="28" customWidth="1"/>
    <col min="5141" max="5141" width="21" style="28" customWidth="1"/>
    <col min="5142" max="5142" width="13.5703125" style="28" customWidth="1"/>
    <col min="5143" max="5379" width="9.140625" style="28"/>
    <col min="5380" max="5380" width="4.28515625" style="28" customWidth="1"/>
    <col min="5381" max="5381" width="35" style="28" customWidth="1"/>
    <col min="5382" max="5382" width="12.7109375" style="28" customWidth="1"/>
    <col min="5383" max="5383" width="5.85546875" style="28" bestFit="1" customWidth="1"/>
    <col min="5384" max="5384" width="6.5703125" style="28" customWidth="1"/>
    <col min="5385" max="5385" width="9.5703125" style="28" bestFit="1" customWidth="1"/>
    <col min="5386" max="5386" width="10.5703125" style="28" customWidth="1"/>
    <col min="5387" max="5387" width="6.42578125" style="28" customWidth="1"/>
    <col min="5388" max="5388" width="9.5703125" style="28" customWidth="1"/>
    <col min="5389" max="5389" width="10.7109375" style="28" customWidth="1"/>
    <col min="5390" max="5390" width="6.42578125" style="28" customWidth="1"/>
    <col min="5391" max="5392" width="10.7109375" style="28" bestFit="1" customWidth="1"/>
    <col min="5393" max="5393" width="6.42578125" style="28" customWidth="1"/>
    <col min="5394" max="5395" width="10.7109375" style="28" bestFit="1" customWidth="1"/>
    <col min="5396" max="5396" width="26" style="28" customWidth="1"/>
    <col min="5397" max="5397" width="21" style="28" customWidth="1"/>
    <col min="5398" max="5398" width="13.5703125" style="28" customWidth="1"/>
    <col min="5399" max="5635" width="9.140625" style="28"/>
    <col min="5636" max="5636" width="4.28515625" style="28" customWidth="1"/>
    <col min="5637" max="5637" width="35" style="28" customWidth="1"/>
    <col min="5638" max="5638" width="12.7109375" style="28" customWidth="1"/>
    <col min="5639" max="5639" width="5.85546875" style="28" bestFit="1" customWidth="1"/>
    <col min="5640" max="5640" width="6.5703125" style="28" customWidth="1"/>
    <col min="5641" max="5641" width="9.5703125" style="28" bestFit="1" customWidth="1"/>
    <col min="5642" max="5642" width="10.5703125" style="28" customWidth="1"/>
    <col min="5643" max="5643" width="6.42578125" style="28" customWidth="1"/>
    <col min="5644" max="5644" width="9.5703125" style="28" customWidth="1"/>
    <col min="5645" max="5645" width="10.7109375" style="28" customWidth="1"/>
    <col min="5646" max="5646" width="6.42578125" style="28" customWidth="1"/>
    <col min="5647" max="5648" width="10.7109375" style="28" bestFit="1" customWidth="1"/>
    <col min="5649" max="5649" width="6.42578125" style="28" customWidth="1"/>
    <col min="5650" max="5651" width="10.7109375" style="28" bestFit="1" customWidth="1"/>
    <col min="5652" max="5652" width="26" style="28" customWidth="1"/>
    <col min="5653" max="5653" width="21" style="28" customWidth="1"/>
    <col min="5654" max="5654" width="13.5703125" style="28" customWidth="1"/>
    <col min="5655" max="5891" width="9.140625" style="28"/>
    <col min="5892" max="5892" width="4.28515625" style="28" customWidth="1"/>
    <col min="5893" max="5893" width="35" style="28" customWidth="1"/>
    <col min="5894" max="5894" width="12.7109375" style="28" customWidth="1"/>
    <col min="5895" max="5895" width="5.85546875" style="28" bestFit="1" customWidth="1"/>
    <col min="5896" max="5896" width="6.5703125" style="28" customWidth="1"/>
    <col min="5897" max="5897" width="9.5703125" style="28" bestFit="1" customWidth="1"/>
    <col min="5898" max="5898" width="10.5703125" style="28" customWidth="1"/>
    <col min="5899" max="5899" width="6.42578125" style="28" customWidth="1"/>
    <col min="5900" max="5900" width="9.5703125" style="28" customWidth="1"/>
    <col min="5901" max="5901" width="10.7109375" style="28" customWidth="1"/>
    <col min="5902" max="5902" width="6.42578125" style="28" customWidth="1"/>
    <col min="5903" max="5904" width="10.7109375" style="28" bestFit="1" customWidth="1"/>
    <col min="5905" max="5905" width="6.42578125" style="28" customWidth="1"/>
    <col min="5906" max="5907" width="10.7109375" style="28" bestFit="1" customWidth="1"/>
    <col min="5908" max="5908" width="26" style="28" customWidth="1"/>
    <col min="5909" max="5909" width="21" style="28" customWidth="1"/>
    <col min="5910" max="5910" width="13.5703125" style="28" customWidth="1"/>
    <col min="5911" max="6147" width="9.140625" style="28"/>
    <col min="6148" max="6148" width="4.28515625" style="28" customWidth="1"/>
    <col min="6149" max="6149" width="35" style="28" customWidth="1"/>
    <col min="6150" max="6150" width="12.7109375" style="28" customWidth="1"/>
    <col min="6151" max="6151" width="5.85546875" style="28" bestFit="1" customWidth="1"/>
    <col min="6152" max="6152" width="6.5703125" style="28" customWidth="1"/>
    <col min="6153" max="6153" width="9.5703125" style="28" bestFit="1" customWidth="1"/>
    <col min="6154" max="6154" width="10.5703125" style="28" customWidth="1"/>
    <col min="6155" max="6155" width="6.42578125" style="28" customWidth="1"/>
    <col min="6156" max="6156" width="9.5703125" style="28" customWidth="1"/>
    <col min="6157" max="6157" width="10.7109375" style="28" customWidth="1"/>
    <col min="6158" max="6158" width="6.42578125" style="28" customWidth="1"/>
    <col min="6159" max="6160" width="10.7109375" style="28" bestFit="1" customWidth="1"/>
    <col min="6161" max="6161" width="6.42578125" style="28" customWidth="1"/>
    <col min="6162" max="6163" width="10.7109375" style="28" bestFit="1" customWidth="1"/>
    <col min="6164" max="6164" width="26" style="28" customWidth="1"/>
    <col min="6165" max="6165" width="21" style="28" customWidth="1"/>
    <col min="6166" max="6166" width="13.5703125" style="28" customWidth="1"/>
    <col min="6167" max="6403" width="9.140625" style="28"/>
    <col min="6404" max="6404" width="4.28515625" style="28" customWidth="1"/>
    <col min="6405" max="6405" width="35" style="28" customWidth="1"/>
    <col min="6406" max="6406" width="12.7109375" style="28" customWidth="1"/>
    <col min="6407" max="6407" width="5.85546875" style="28" bestFit="1" customWidth="1"/>
    <col min="6408" max="6408" width="6.5703125" style="28" customWidth="1"/>
    <col min="6409" max="6409" width="9.5703125" style="28" bestFit="1" customWidth="1"/>
    <col min="6410" max="6410" width="10.5703125" style="28" customWidth="1"/>
    <col min="6411" max="6411" width="6.42578125" style="28" customWidth="1"/>
    <col min="6412" max="6412" width="9.5703125" style="28" customWidth="1"/>
    <col min="6413" max="6413" width="10.7109375" style="28" customWidth="1"/>
    <col min="6414" max="6414" width="6.42578125" style="28" customWidth="1"/>
    <col min="6415" max="6416" width="10.7109375" style="28" bestFit="1" customWidth="1"/>
    <col min="6417" max="6417" width="6.42578125" style="28" customWidth="1"/>
    <col min="6418" max="6419" width="10.7109375" style="28" bestFit="1" customWidth="1"/>
    <col min="6420" max="6420" width="26" style="28" customWidth="1"/>
    <col min="6421" max="6421" width="21" style="28" customWidth="1"/>
    <col min="6422" max="6422" width="13.5703125" style="28" customWidth="1"/>
    <col min="6423" max="6659" width="9.140625" style="28"/>
    <col min="6660" max="6660" width="4.28515625" style="28" customWidth="1"/>
    <col min="6661" max="6661" width="35" style="28" customWidth="1"/>
    <col min="6662" max="6662" width="12.7109375" style="28" customWidth="1"/>
    <col min="6663" max="6663" width="5.85546875" style="28" bestFit="1" customWidth="1"/>
    <col min="6664" max="6664" width="6.5703125" style="28" customWidth="1"/>
    <col min="6665" max="6665" width="9.5703125" style="28" bestFit="1" customWidth="1"/>
    <col min="6666" max="6666" width="10.5703125" style="28" customWidth="1"/>
    <col min="6667" max="6667" width="6.42578125" style="28" customWidth="1"/>
    <col min="6668" max="6668" width="9.5703125" style="28" customWidth="1"/>
    <col min="6669" max="6669" width="10.7109375" style="28" customWidth="1"/>
    <col min="6670" max="6670" width="6.42578125" style="28" customWidth="1"/>
    <col min="6671" max="6672" width="10.7109375" style="28" bestFit="1" customWidth="1"/>
    <col min="6673" max="6673" width="6.42578125" style="28" customWidth="1"/>
    <col min="6674" max="6675" width="10.7109375" style="28" bestFit="1" customWidth="1"/>
    <col min="6676" max="6676" width="26" style="28" customWidth="1"/>
    <col min="6677" max="6677" width="21" style="28" customWidth="1"/>
    <col min="6678" max="6678" width="13.5703125" style="28" customWidth="1"/>
    <col min="6679" max="6915" width="9.140625" style="28"/>
    <col min="6916" max="6916" width="4.28515625" style="28" customWidth="1"/>
    <col min="6917" max="6917" width="35" style="28" customWidth="1"/>
    <col min="6918" max="6918" width="12.7109375" style="28" customWidth="1"/>
    <col min="6919" max="6919" width="5.85546875" style="28" bestFit="1" customWidth="1"/>
    <col min="6920" max="6920" width="6.5703125" style="28" customWidth="1"/>
    <col min="6921" max="6921" width="9.5703125" style="28" bestFit="1" customWidth="1"/>
    <col min="6922" max="6922" width="10.5703125" style="28" customWidth="1"/>
    <col min="6923" max="6923" width="6.42578125" style="28" customWidth="1"/>
    <col min="6924" max="6924" width="9.5703125" style="28" customWidth="1"/>
    <col min="6925" max="6925" width="10.7109375" style="28" customWidth="1"/>
    <col min="6926" max="6926" width="6.42578125" style="28" customWidth="1"/>
    <col min="6927" max="6928" width="10.7109375" style="28" bestFit="1" customWidth="1"/>
    <col min="6929" max="6929" width="6.42578125" style="28" customWidth="1"/>
    <col min="6930" max="6931" width="10.7109375" style="28" bestFit="1" customWidth="1"/>
    <col min="6932" max="6932" width="26" style="28" customWidth="1"/>
    <col min="6933" max="6933" width="21" style="28" customWidth="1"/>
    <col min="6934" max="6934" width="13.5703125" style="28" customWidth="1"/>
    <col min="6935" max="7171" width="9.140625" style="28"/>
    <col min="7172" max="7172" width="4.28515625" style="28" customWidth="1"/>
    <col min="7173" max="7173" width="35" style="28" customWidth="1"/>
    <col min="7174" max="7174" width="12.7109375" style="28" customWidth="1"/>
    <col min="7175" max="7175" width="5.85546875" style="28" bestFit="1" customWidth="1"/>
    <col min="7176" max="7176" width="6.5703125" style="28" customWidth="1"/>
    <col min="7177" max="7177" width="9.5703125" style="28" bestFit="1" customWidth="1"/>
    <col min="7178" max="7178" width="10.5703125" style="28" customWidth="1"/>
    <col min="7179" max="7179" width="6.42578125" style="28" customWidth="1"/>
    <col min="7180" max="7180" width="9.5703125" style="28" customWidth="1"/>
    <col min="7181" max="7181" width="10.7109375" style="28" customWidth="1"/>
    <col min="7182" max="7182" width="6.42578125" style="28" customWidth="1"/>
    <col min="7183" max="7184" width="10.7109375" style="28" bestFit="1" customWidth="1"/>
    <col min="7185" max="7185" width="6.42578125" style="28" customWidth="1"/>
    <col min="7186" max="7187" width="10.7109375" style="28" bestFit="1" customWidth="1"/>
    <col min="7188" max="7188" width="26" style="28" customWidth="1"/>
    <col min="7189" max="7189" width="21" style="28" customWidth="1"/>
    <col min="7190" max="7190" width="13.5703125" style="28" customWidth="1"/>
    <col min="7191" max="7427" width="9.140625" style="28"/>
    <col min="7428" max="7428" width="4.28515625" style="28" customWidth="1"/>
    <col min="7429" max="7429" width="35" style="28" customWidth="1"/>
    <col min="7430" max="7430" width="12.7109375" style="28" customWidth="1"/>
    <col min="7431" max="7431" width="5.85546875" style="28" bestFit="1" customWidth="1"/>
    <col min="7432" max="7432" width="6.5703125" style="28" customWidth="1"/>
    <col min="7433" max="7433" width="9.5703125" style="28" bestFit="1" customWidth="1"/>
    <col min="7434" max="7434" width="10.5703125" style="28" customWidth="1"/>
    <col min="7435" max="7435" width="6.42578125" style="28" customWidth="1"/>
    <col min="7436" max="7436" width="9.5703125" style="28" customWidth="1"/>
    <col min="7437" max="7437" width="10.7109375" style="28" customWidth="1"/>
    <col min="7438" max="7438" width="6.42578125" style="28" customWidth="1"/>
    <col min="7439" max="7440" width="10.7109375" style="28" bestFit="1" customWidth="1"/>
    <col min="7441" max="7441" width="6.42578125" style="28" customWidth="1"/>
    <col min="7442" max="7443" width="10.7109375" style="28" bestFit="1" customWidth="1"/>
    <col min="7444" max="7444" width="26" style="28" customWidth="1"/>
    <col min="7445" max="7445" width="21" style="28" customWidth="1"/>
    <col min="7446" max="7446" width="13.5703125" style="28" customWidth="1"/>
    <col min="7447" max="7683" width="9.140625" style="28"/>
    <col min="7684" max="7684" width="4.28515625" style="28" customWidth="1"/>
    <col min="7685" max="7685" width="35" style="28" customWidth="1"/>
    <col min="7686" max="7686" width="12.7109375" style="28" customWidth="1"/>
    <col min="7687" max="7687" width="5.85546875" style="28" bestFit="1" customWidth="1"/>
    <col min="7688" max="7688" width="6.5703125" style="28" customWidth="1"/>
    <col min="7689" max="7689" width="9.5703125" style="28" bestFit="1" customWidth="1"/>
    <col min="7690" max="7690" width="10.5703125" style="28" customWidth="1"/>
    <col min="7691" max="7691" width="6.42578125" style="28" customWidth="1"/>
    <col min="7692" max="7692" width="9.5703125" style="28" customWidth="1"/>
    <col min="7693" max="7693" width="10.7109375" style="28" customWidth="1"/>
    <col min="7694" max="7694" width="6.42578125" style="28" customWidth="1"/>
    <col min="7695" max="7696" width="10.7109375" style="28" bestFit="1" customWidth="1"/>
    <col min="7697" max="7697" width="6.42578125" style="28" customWidth="1"/>
    <col min="7698" max="7699" width="10.7109375" style="28" bestFit="1" customWidth="1"/>
    <col min="7700" max="7700" width="26" style="28" customWidth="1"/>
    <col min="7701" max="7701" width="21" style="28" customWidth="1"/>
    <col min="7702" max="7702" width="13.5703125" style="28" customWidth="1"/>
    <col min="7703" max="7939" width="9.140625" style="28"/>
    <col min="7940" max="7940" width="4.28515625" style="28" customWidth="1"/>
    <col min="7941" max="7941" width="35" style="28" customWidth="1"/>
    <col min="7942" max="7942" width="12.7109375" style="28" customWidth="1"/>
    <col min="7943" max="7943" width="5.85546875" style="28" bestFit="1" customWidth="1"/>
    <col min="7944" max="7944" width="6.5703125" style="28" customWidth="1"/>
    <col min="7945" max="7945" width="9.5703125" style="28" bestFit="1" customWidth="1"/>
    <col min="7946" max="7946" width="10.5703125" style="28" customWidth="1"/>
    <col min="7947" max="7947" width="6.42578125" style="28" customWidth="1"/>
    <col min="7948" max="7948" width="9.5703125" style="28" customWidth="1"/>
    <col min="7949" max="7949" width="10.7109375" style="28" customWidth="1"/>
    <col min="7950" max="7950" width="6.42578125" style="28" customWidth="1"/>
    <col min="7951" max="7952" width="10.7109375" style="28" bestFit="1" customWidth="1"/>
    <col min="7953" max="7953" width="6.42578125" style="28" customWidth="1"/>
    <col min="7954" max="7955" width="10.7109375" style="28" bestFit="1" customWidth="1"/>
    <col min="7956" max="7956" width="26" style="28" customWidth="1"/>
    <col min="7957" max="7957" width="21" style="28" customWidth="1"/>
    <col min="7958" max="7958" width="13.5703125" style="28" customWidth="1"/>
    <col min="7959" max="8195" width="9.140625" style="28"/>
    <col min="8196" max="8196" width="4.28515625" style="28" customWidth="1"/>
    <col min="8197" max="8197" width="35" style="28" customWidth="1"/>
    <col min="8198" max="8198" width="12.7109375" style="28" customWidth="1"/>
    <col min="8199" max="8199" width="5.85546875" style="28" bestFit="1" customWidth="1"/>
    <col min="8200" max="8200" width="6.5703125" style="28" customWidth="1"/>
    <col min="8201" max="8201" width="9.5703125" style="28" bestFit="1" customWidth="1"/>
    <col min="8202" max="8202" width="10.5703125" style="28" customWidth="1"/>
    <col min="8203" max="8203" width="6.42578125" style="28" customWidth="1"/>
    <col min="8204" max="8204" width="9.5703125" style="28" customWidth="1"/>
    <col min="8205" max="8205" width="10.7109375" style="28" customWidth="1"/>
    <col min="8206" max="8206" width="6.42578125" style="28" customWidth="1"/>
    <col min="8207" max="8208" width="10.7109375" style="28" bestFit="1" customWidth="1"/>
    <col min="8209" max="8209" width="6.42578125" style="28" customWidth="1"/>
    <col min="8210" max="8211" width="10.7109375" style="28" bestFit="1" customWidth="1"/>
    <col min="8212" max="8212" width="26" style="28" customWidth="1"/>
    <col min="8213" max="8213" width="21" style="28" customWidth="1"/>
    <col min="8214" max="8214" width="13.5703125" style="28" customWidth="1"/>
    <col min="8215" max="8451" width="9.140625" style="28"/>
    <col min="8452" max="8452" width="4.28515625" style="28" customWidth="1"/>
    <col min="8453" max="8453" width="35" style="28" customWidth="1"/>
    <col min="8454" max="8454" width="12.7109375" style="28" customWidth="1"/>
    <col min="8455" max="8455" width="5.85546875" style="28" bestFit="1" customWidth="1"/>
    <col min="8456" max="8456" width="6.5703125" style="28" customWidth="1"/>
    <col min="8457" max="8457" width="9.5703125" style="28" bestFit="1" customWidth="1"/>
    <col min="8458" max="8458" width="10.5703125" style="28" customWidth="1"/>
    <col min="8459" max="8459" width="6.42578125" style="28" customWidth="1"/>
    <col min="8460" max="8460" width="9.5703125" style="28" customWidth="1"/>
    <col min="8461" max="8461" width="10.7109375" style="28" customWidth="1"/>
    <col min="8462" max="8462" width="6.42578125" style="28" customWidth="1"/>
    <col min="8463" max="8464" width="10.7109375" style="28" bestFit="1" customWidth="1"/>
    <col min="8465" max="8465" width="6.42578125" style="28" customWidth="1"/>
    <col min="8466" max="8467" width="10.7109375" style="28" bestFit="1" customWidth="1"/>
    <col min="8468" max="8468" width="26" style="28" customWidth="1"/>
    <col min="8469" max="8469" width="21" style="28" customWidth="1"/>
    <col min="8470" max="8470" width="13.5703125" style="28" customWidth="1"/>
    <col min="8471" max="8707" width="9.140625" style="28"/>
    <col min="8708" max="8708" width="4.28515625" style="28" customWidth="1"/>
    <col min="8709" max="8709" width="35" style="28" customWidth="1"/>
    <col min="8710" max="8710" width="12.7109375" style="28" customWidth="1"/>
    <col min="8711" max="8711" width="5.85546875" style="28" bestFit="1" customWidth="1"/>
    <col min="8712" max="8712" width="6.5703125" style="28" customWidth="1"/>
    <col min="8713" max="8713" width="9.5703125" style="28" bestFit="1" customWidth="1"/>
    <col min="8714" max="8714" width="10.5703125" style="28" customWidth="1"/>
    <col min="8715" max="8715" width="6.42578125" style="28" customWidth="1"/>
    <col min="8716" max="8716" width="9.5703125" style="28" customWidth="1"/>
    <col min="8717" max="8717" width="10.7109375" style="28" customWidth="1"/>
    <col min="8718" max="8718" width="6.42578125" style="28" customWidth="1"/>
    <col min="8719" max="8720" width="10.7109375" style="28" bestFit="1" customWidth="1"/>
    <col min="8721" max="8721" width="6.42578125" style="28" customWidth="1"/>
    <col min="8722" max="8723" width="10.7109375" style="28" bestFit="1" customWidth="1"/>
    <col min="8724" max="8724" width="26" style="28" customWidth="1"/>
    <col min="8725" max="8725" width="21" style="28" customWidth="1"/>
    <col min="8726" max="8726" width="13.5703125" style="28" customWidth="1"/>
    <col min="8727" max="8963" width="9.140625" style="28"/>
    <col min="8964" max="8964" width="4.28515625" style="28" customWidth="1"/>
    <col min="8965" max="8965" width="35" style="28" customWidth="1"/>
    <col min="8966" max="8966" width="12.7109375" style="28" customWidth="1"/>
    <col min="8967" max="8967" width="5.85546875" style="28" bestFit="1" customWidth="1"/>
    <col min="8968" max="8968" width="6.5703125" style="28" customWidth="1"/>
    <col min="8969" max="8969" width="9.5703125" style="28" bestFit="1" customWidth="1"/>
    <col min="8970" max="8970" width="10.5703125" style="28" customWidth="1"/>
    <col min="8971" max="8971" width="6.42578125" style="28" customWidth="1"/>
    <col min="8972" max="8972" width="9.5703125" style="28" customWidth="1"/>
    <col min="8973" max="8973" width="10.7109375" style="28" customWidth="1"/>
    <col min="8974" max="8974" width="6.42578125" style="28" customWidth="1"/>
    <col min="8975" max="8976" width="10.7109375" style="28" bestFit="1" customWidth="1"/>
    <col min="8977" max="8977" width="6.42578125" style="28" customWidth="1"/>
    <col min="8978" max="8979" width="10.7109375" style="28" bestFit="1" customWidth="1"/>
    <col min="8980" max="8980" width="26" style="28" customWidth="1"/>
    <col min="8981" max="8981" width="21" style="28" customWidth="1"/>
    <col min="8982" max="8982" width="13.5703125" style="28" customWidth="1"/>
    <col min="8983" max="9219" width="9.140625" style="28"/>
    <col min="9220" max="9220" width="4.28515625" style="28" customWidth="1"/>
    <col min="9221" max="9221" width="35" style="28" customWidth="1"/>
    <col min="9222" max="9222" width="12.7109375" style="28" customWidth="1"/>
    <col min="9223" max="9223" width="5.85546875" style="28" bestFit="1" customWidth="1"/>
    <col min="9224" max="9224" width="6.5703125" style="28" customWidth="1"/>
    <col min="9225" max="9225" width="9.5703125" style="28" bestFit="1" customWidth="1"/>
    <col min="9226" max="9226" width="10.5703125" style="28" customWidth="1"/>
    <col min="9227" max="9227" width="6.42578125" style="28" customWidth="1"/>
    <col min="9228" max="9228" width="9.5703125" style="28" customWidth="1"/>
    <col min="9229" max="9229" width="10.7109375" style="28" customWidth="1"/>
    <col min="9230" max="9230" width="6.42578125" style="28" customWidth="1"/>
    <col min="9231" max="9232" width="10.7109375" style="28" bestFit="1" customWidth="1"/>
    <col min="9233" max="9233" width="6.42578125" style="28" customWidth="1"/>
    <col min="9234" max="9235" width="10.7109375" style="28" bestFit="1" customWidth="1"/>
    <col min="9236" max="9236" width="26" style="28" customWidth="1"/>
    <col min="9237" max="9237" width="21" style="28" customWidth="1"/>
    <col min="9238" max="9238" width="13.5703125" style="28" customWidth="1"/>
    <col min="9239" max="9475" width="9.140625" style="28"/>
    <col min="9476" max="9476" width="4.28515625" style="28" customWidth="1"/>
    <col min="9477" max="9477" width="35" style="28" customWidth="1"/>
    <col min="9478" max="9478" width="12.7109375" style="28" customWidth="1"/>
    <col min="9479" max="9479" width="5.85546875" style="28" bestFit="1" customWidth="1"/>
    <col min="9480" max="9480" width="6.5703125" style="28" customWidth="1"/>
    <col min="9481" max="9481" width="9.5703125" style="28" bestFit="1" customWidth="1"/>
    <col min="9482" max="9482" width="10.5703125" style="28" customWidth="1"/>
    <col min="9483" max="9483" width="6.42578125" style="28" customWidth="1"/>
    <col min="9484" max="9484" width="9.5703125" style="28" customWidth="1"/>
    <col min="9485" max="9485" width="10.7109375" style="28" customWidth="1"/>
    <col min="9486" max="9486" width="6.42578125" style="28" customWidth="1"/>
    <col min="9487" max="9488" width="10.7109375" style="28" bestFit="1" customWidth="1"/>
    <col min="9489" max="9489" width="6.42578125" style="28" customWidth="1"/>
    <col min="9490" max="9491" width="10.7109375" style="28" bestFit="1" customWidth="1"/>
    <col min="9492" max="9492" width="26" style="28" customWidth="1"/>
    <col min="9493" max="9493" width="21" style="28" customWidth="1"/>
    <col min="9494" max="9494" width="13.5703125" style="28" customWidth="1"/>
    <col min="9495" max="9731" width="9.140625" style="28"/>
    <col min="9732" max="9732" width="4.28515625" style="28" customWidth="1"/>
    <col min="9733" max="9733" width="35" style="28" customWidth="1"/>
    <col min="9734" max="9734" width="12.7109375" style="28" customWidth="1"/>
    <col min="9735" max="9735" width="5.85546875" style="28" bestFit="1" customWidth="1"/>
    <col min="9736" max="9736" width="6.5703125" style="28" customWidth="1"/>
    <col min="9737" max="9737" width="9.5703125" style="28" bestFit="1" customWidth="1"/>
    <col min="9738" max="9738" width="10.5703125" style="28" customWidth="1"/>
    <col min="9739" max="9739" width="6.42578125" style="28" customWidth="1"/>
    <col min="9740" max="9740" width="9.5703125" style="28" customWidth="1"/>
    <col min="9741" max="9741" width="10.7109375" style="28" customWidth="1"/>
    <col min="9742" max="9742" width="6.42578125" style="28" customWidth="1"/>
    <col min="9743" max="9744" width="10.7109375" style="28" bestFit="1" customWidth="1"/>
    <col min="9745" max="9745" width="6.42578125" style="28" customWidth="1"/>
    <col min="9746" max="9747" width="10.7109375" style="28" bestFit="1" customWidth="1"/>
    <col min="9748" max="9748" width="26" style="28" customWidth="1"/>
    <col min="9749" max="9749" width="21" style="28" customWidth="1"/>
    <col min="9750" max="9750" width="13.5703125" style="28" customWidth="1"/>
    <col min="9751" max="9987" width="9.140625" style="28"/>
    <col min="9988" max="9988" width="4.28515625" style="28" customWidth="1"/>
    <col min="9989" max="9989" width="35" style="28" customWidth="1"/>
    <col min="9990" max="9990" width="12.7109375" style="28" customWidth="1"/>
    <col min="9991" max="9991" width="5.85546875" style="28" bestFit="1" customWidth="1"/>
    <col min="9992" max="9992" width="6.5703125" style="28" customWidth="1"/>
    <col min="9993" max="9993" width="9.5703125" style="28" bestFit="1" customWidth="1"/>
    <col min="9994" max="9994" width="10.5703125" style="28" customWidth="1"/>
    <col min="9995" max="9995" width="6.42578125" style="28" customWidth="1"/>
    <col min="9996" max="9996" width="9.5703125" style="28" customWidth="1"/>
    <col min="9997" max="9997" width="10.7109375" style="28" customWidth="1"/>
    <col min="9998" max="9998" width="6.42578125" style="28" customWidth="1"/>
    <col min="9999" max="10000" width="10.7109375" style="28" bestFit="1" customWidth="1"/>
    <col min="10001" max="10001" width="6.42578125" style="28" customWidth="1"/>
    <col min="10002" max="10003" width="10.7109375" style="28" bestFit="1" customWidth="1"/>
    <col min="10004" max="10004" width="26" style="28" customWidth="1"/>
    <col min="10005" max="10005" width="21" style="28" customWidth="1"/>
    <col min="10006" max="10006" width="13.5703125" style="28" customWidth="1"/>
    <col min="10007" max="10243" width="9.140625" style="28"/>
    <col min="10244" max="10244" width="4.28515625" style="28" customWidth="1"/>
    <col min="10245" max="10245" width="35" style="28" customWidth="1"/>
    <col min="10246" max="10246" width="12.7109375" style="28" customWidth="1"/>
    <col min="10247" max="10247" width="5.85546875" style="28" bestFit="1" customWidth="1"/>
    <col min="10248" max="10248" width="6.5703125" style="28" customWidth="1"/>
    <col min="10249" max="10249" width="9.5703125" style="28" bestFit="1" customWidth="1"/>
    <col min="10250" max="10250" width="10.5703125" style="28" customWidth="1"/>
    <col min="10251" max="10251" width="6.42578125" style="28" customWidth="1"/>
    <col min="10252" max="10252" width="9.5703125" style="28" customWidth="1"/>
    <col min="10253" max="10253" width="10.7109375" style="28" customWidth="1"/>
    <col min="10254" max="10254" width="6.42578125" style="28" customWidth="1"/>
    <col min="10255" max="10256" width="10.7109375" style="28" bestFit="1" customWidth="1"/>
    <col min="10257" max="10257" width="6.42578125" style="28" customWidth="1"/>
    <col min="10258" max="10259" width="10.7109375" style="28" bestFit="1" customWidth="1"/>
    <col min="10260" max="10260" width="26" style="28" customWidth="1"/>
    <col min="10261" max="10261" width="21" style="28" customWidth="1"/>
    <col min="10262" max="10262" width="13.5703125" style="28" customWidth="1"/>
    <col min="10263" max="10499" width="9.140625" style="28"/>
    <col min="10500" max="10500" width="4.28515625" style="28" customWidth="1"/>
    <col min="10501" max="10501" width="35" style="28" customWidth="1"/>
    <col min="10502" max="10502" width="12.7109375" style="28" customWidth="1"/>
    <col min="10503" max="10503" width="5.85546875" style="28" bestFit="1" customWidth="1"/>
    <col min="10504" max="10504" width="6.5703125" style="28" customWidth="1"/>
    <col min="10505" max="10505" width="9.5703125" style="28" bestFit="1" customWidth="1"/>
    <col min="10506" max="10506" width="10.5703125" style="28" customWidth="1"/>
    <col min="10507" max="10507" width="6.42578125" style="28" customWidth="1"/>
    <col min="10508" max="10508" width="9.5703125" style="28" customWidth="1"/>
    <col min="10509" max="10509" width="10.7109375" style="28" customWidth="1"/>
    <col min="10510" max="10510" width="6.42578125" style="28" customWidth="1"/>
    <col min="10511" max="10512" width="10.7109375" style="28" bestFit="1" customWidth="1"/>
    <col min="10513" max="10513" width="6.42578125" style="28" customWidth="1"/>
    <col min="10514" max="10515" width="10.7109375" style="28" bestFit="1" customWidth="1"/>
    <col min="10516" max="10516" width="26" style="28" customWidth="1"/>
    <col min="10517" max="10517" width="21" style="28" customWidth="1"/>
    <col min="10518" max="10518" width="13.5703125" style="28" customWidth="1"/>
    <col min="10519" max="10755" width="9.140625" style="28"/>
    <col min="10756" max="10756" width="4.28515625" style="28" customWidth="1"/>
    <col min="10757" max="10757" width="35" style="28" customWidth="1"/>
    <col min="10758" max="10758" width="12.7109375" style="28" customWidth="1"/>
    <col min="10759" max="10759" width="5.85546875" style="28" bestFit="1" customWidth="1"/>
    <col min="10760" max="10760" width="6.5703125" style="28" customWidth="1"/>
    <col min="10761" max="10761" width="9.5703125" style="28" bestFit="1" customWidth="1"/>
    <col min="10762" max="10762" width="10.5703125" style="28" customWidth="1"/>
    <col min="10763" max="10763" width="6.42578125" style="28" customWidth="1"/>
    <col min="10764" max="10764" width="9.5703125" style="28" customWidth="1"/>
    <col min="10765" max="10765" width="10.7109375" style="28" customWidth="1"/>
    <col min="10766" max="10766" width="6.42578125" style="28" customWidth="1"/>
    <col min="10767" max="10768" width="10.7109375" style="28" bestFit="1" customWidth="1"/>
    <col min="10769" max="10769" width="6.42578125" style="28" customWidth="1"/>
    <col min="10770" max="10771" width="10.7109375" style="28" bestFit="1" customWidth="1"/>
    <col min="10772" max="10772" width="26" style="28" customWidth="1"/>
    <col min="10773" max="10773" width="21" style="28" customWidth="1"/>
    <col min="10774" max="10774" width="13.5703125" style="28" customWidth="1"/>
    <col min="10775" max="11011" width="9.140625" style="28"/>
    <col min="11012" max="11012" width="4.28515625" style="28" customWidth="1"/>
    <col min="11013" max="11013" width="35" style="28" customWidth="1"/>
    <col min="11014" max="11014" width="12.7109375" style="28" customWidth="1"/>
    <col min="11015" max="11015" width="5.85546875" style="28" bestFit="1" customWidth="1"/>
    <col min="11016" max="11016" width="6.5703125" style="28" customWidth="1"/>
    <col min="11017" max="11017" width="9.5703125" style="28" bestFit="1" customWidth="1"/>
    <col min="11018" max="11018" width="10.5703125" style="28" customWidth="1"/>
    <col min="11019" max="11019" width="6.42578125" style="28" customWidth="1"/>
    <col min="11020" max="11020" width="9.5703125" style="28" customWidth="1"/>
    <col min="11021" max="11021" width="10.7109375" style="28" customWidth="1"/>
    <col min="11022" max="11022" width="6.42578125" style="28" customWidth="1"/>
    <col min="11023" max="11024" width="10.7109375" style="28" bestFit="1" customWidth="1"/>
    <col min="11025" max="11025" width="6.42578125" style="28" customWidth="1"/>
    <col min="11026" max="11027" width="10.7109375" style="28" bestFit="1" customWidth="1"/>
    <col min="11028" max="11028" width="26" style="28" customWidth="1"/>
    <col min="11029" max="11029" width="21" style="28" customWidth="1"/>
    <col min="11030" max="11030" width="13.5703125" style="28" customWidth="1"/>
    <col min="11031" max="11267" width="9.140625" style="28"/>
    <col min="11268" max="11268" width="4.28515625" style="28" customWidth="1"/>
    <col min="11269" max="11269" width="35" style="28" customWidth="1"/>
    <col min="11270" max="11270" width="12.7109375" style="28" customWidth="1"/>
    <col min="11271" max="11271" width="5.85546875" style="28" bestFit="1" customWidth="1"/>
    <col min="11272" max="11272" width="6.5703125" style="28" customWidth="1"/>
    <col min="11273" max="11273" width="9.5703125" style="28" bestFit="1" customWidth="1"/>
    <col min="11274" max="11274" width="10.5703125" style="28" customWidth="1"/>
    <col min="11275" max="11275" width="6.42578125" style="28" customWidth="1"/>
    <col min="11276" max="11276" width="9.5703125" style="28" customWidth="1"/>
    <col min="11277" max="11277" width="10.7109375" style="28" customWidth="1"/>
    <col min="11278" max="11278" width="6.42578125" style="28" customWidth="1"/>
    <col min="11279" max="11280" width="10.7109375" style="28" bestFit="1" customWidth="1"/>
    <col min="11281" max="11281" width="6.42578125" style="28" customWidth="1"/>
    <col min="11282" max="11283" width="10.7109375" style="28" bestFit="1" customWidth="1"/>
    <col min="11284" max="11284" width="26" style="28" customWidth="1"/>
    <col min="11285" max="11285" width="21" style="28" customWidth="1"/>
    <col min="11286" max="11286" width="13.5703125" style="28" customWidth="1"/>
    <col min="11287" max="11523" width="9.140625" style="28"/>
    <col min="11524" max="11524" width="4.28515625" style="28" customWidth="1"/>
    <col min="11525" max="11525" width="35" style="28" customWidth="1"/>
    <col min="11526" max="11526" width="12.7109375" style="28" customWidth="1"/>
    <col min="11527" max="11527" width="5.85546875" style="28" bestFit="1" customWidth="1"/>
    <col min="11528" max="11528" width="6.5703125" style="28" customWidth="1"/>
    <col min="11529" max="11529" width="9.5703125" style="28" bestFit="1" customWidth="1"/>
    <col min="11530" max="11530" width="10.5703125" style="28" customWidth="1"/>
    <col min="11531" max="11531" width="6.42578125" style="28" customWidth="1"/>
    <col min="11532" max="11532" width="9.5703125" style="28" customWidth="1"/>
    <col min="11533" max="11533" width="10.7109375" style="28" customWidth="1"/>
    <col min="11534" max="11534" width="6.42578125" style="28" customWidth="1"/>
    <col min="11535" max="11536" width="10.7109375" style="28" bestFit="1" customWidth="1"/>
    <col min="11537" max="11537" width="6.42578125" style="28" customWidth="1"/>
    <col min="11538" max="11539" width="10.7109375" style="28" bestFit="1" customWidth="1"/>
    <col min="11540" max="11540" width="26" style="28" customWidth="1"/>
    <col min="11541" max="11541" width="21" style="28" customWidth="1"/>
    <col min="11542" max="11542" width="13.5703125" style="28" customWidth="1"/>
    <col min="11543" max="11779" width="9.140625" style="28"/>
    <col min="11780" max="11780" width="4.28515625" style="28" customWidth="1"/>
    <col min="11781" max="11781" width="35" style="28" customWidth="1"/>
    <col min="11782" max="11782" width="12.7109375" style="28" customWidth="1"/>
    <col min="11783" max="11783" width="5.85546875" style="28" bestFit="1" customWidth="1"/>
    <col min="11784" max="11784" width="6.5703125" style="28" customWidth="1"/>
    <col min="11785" max="11785" width="9.5703125" style="28" bestFit="1" customWidth="1"/>
    <col min="11786" max="11786" width="10.5703125" style="28" customWidth="1"/>
    <col min="11787" max="11787" width="6.42578125" style="28" customWidth="1"/>
    <col min="11788" max="11788" width="9.5703125" style="28" customWidth="1"/>
    <col min="11789" max="11789" width="10.7109375" style="28" customWidth="1"/>
    <col min="11790" max="11790" width="6.42578125" style="28" customWidth="1"/>
    <col min="11791" max="11792" width="10.7109375" style="28" bestFit="1" customWidth="1"/>
    <col min="11793" max="11793" width="6.42578125" style="28" customWidth="1"/>
    <col min="11794" max="11795" width="10.7109375" style="28" bestFit="1" customWidth="1"/>
    <col min="11796" max="11796" width="26" style="28" customWidth="1"/>
    <col min="11797" max="11797" width="21" style="28" customWidth="1"/>
    <col min="11798" max="11798" width="13.5703125" style="28" customWidth="1"/>
    <col min="11799" max="12035" width="9.140625" style="28"/>
    <col min="12036" max="12036" width="4.28515625" style="28" customWidth="1"/>
    <col min="12037" max="12037" width="35" style="28" customWidth="1"/>
    <col min="12038" max="12038" width="12.7109375" style="28" customWidth="1"/>
    <col min="12039" max="12039" width="5.85546875" style="28" bestFit="1" customWidth="1"/>
    <col min="12040" max="12040" width="6.5703125" style="28" customWidth="1"/>
    <col min="12041" max="12041" width="9.5703125" style="28" bestFit="1" customWidth="1"/>
    <col min="12042" max="12042" width="10.5703125" style="28" customWidth="1"/>
    <col min="12043" max="12043" width="6.42578125" style="28" customWidth="1"/>
    <col min="12044" max="12044" width="9.5703125" style="28" customWidth="1"/>
    <col min="12045" max="12045" width="10.7109375" style="28" customWidth="1"/>
    <col min="12046" max="12046" width="6.42578125" style="28" customWidth="1"/>
    <col min="12047" max="12048" width="10.7109375" style="28" bestFit="1" customWidth="1"/>
    <col min="12049" max="12049" width="6.42578125" style="28" customWidth="1"/>
    <col min="12050" max="12051" width="10.7109375" style="28" bestFit="1" customWidth="1"/>
    <col min="12052" max="12052" width="26" style="28" customWidth="1"/>
    <col min="12053" max="12053" width="21" style="28" customWidth="1"/>
    <col min="12054" max="12054" width="13.5703125" style="28" customWidth="1"/>
    <col min="12055" max="12291" width="9.140625" style="28"/>
    <col min="12292" max="12292" width="4.28515625" style="28" customWidth="1"/>
    <col min="12293" max="12293" width="35" style="28" customWidth="1"/>
    <col min="12294" max="12294" width="12.7109375" style="28" customWidth="1"/>
    <col min="12295" max="12295" width="5.85546875" style="28" bestFit="1" customWidth="1"/>
    <col min="12296" max="12296" width="6.5703125" style="28" customWidth="1"/>
    <col min="12297" max="12297" width="9.5703125" style="28" bestFit="1" customWidth="1"/>
    <col min="12298" max="12298" width="10.5703125" style="28" customWidth="1"/>
    <col min="12299" max="12299" width="6.42578125" style="28" customWidth="1"/>
    <col min="12300" max="12300" width="9.5703125" style="28" customWidth="1"/>
    <col min="12301" max="12301" width="10.7109375" style="28" customWidth="1"/>
    <col min="12302" max="12302" width="6.42578125" style="28" customWidth="1"/>
    <col min="12303" max="12304" width="10.7109375" style="28" bestFit="1" customWidth="1"/>
    <col min="12305" max="12305" width="6.42578125" style="28" customWidth="1"/>
    <col min="12306" max="12307" width="10.7109375" style="28" bestFit="1" customWidth="1"/>
    <col min="12308" max="12308" width="26" style="28" customWidth="1"/>
    <col min="12309" max="12309" width="21" style="28" customWidth="1"/>
    <col min="12310" max="12310" width="13.5703125" style="28" customWidth="1"/>
    <col min="12311" max="12547" width="9.140625" style="28"/>
    <col min="12548" max="12548" width="4.28515625" style="28" customWidth="1"/>
    <col min="12549" max="12549" width="35" style="28" customWidth="1"/>
    <col min="12550" max="12550" width="12.7109375" style="28" customWidth="1"/>
    <col min="12551" max="12551" width="5.85546875" style="28" bestFit="1" customWidth="1"/>
    <col min="12552" max="12552" width="6.5703125" style="28" customWidth="1"/>
    <col min="12553" max="12553" width="9.5703125" style="28" bestFit="1" customWidth="1"/>
    <col min="12554" max="12554" width="10.5703125" style="28" customWidth="1"/>
    <col min="12555" max="12555" width="6.42578125" style="28" customWidth="1"/>
    <col min="12556" max="12556" width="9.5703125" style="28" customWidth="1"/>
    <col min="12557" max="12557" width="10.7109375" style="28" customWidth="1"/>
    <col min="12558" max="12558" width="6.42578125" style="28" customWidth="1"/>
    <col min="12559" max="12560" width="10.7109375" style="28" bestFit="1" customWidth="1"/>
    <col min="12561" max="12561" width="6.42578125" style="28" customWidth="1"/>
    <col min="12562" max="12563" width="10.7109375" style="28" bestFit="1" customWidth="1"/>
    <col min="12564" max="12564" width="26" style="28" customWidth="1"/>
    <col min="12565" max="12565" width="21" style="28" customWidth="1"/>
    <col min="12566" max="12566" width="13.5703125" style="28" customWidth="1"/>
    <col min="12567" max="12803" width="9.140625" style="28"/>
    <col min="12804" max="12804" width="4.28515625" style="28" customWidth="1"/>
    <col min="12805" max="12805" width="35" style="28" customWidth="1"/>
    <col min="12806" max="12806" width="12.7109375" style="28" customWidth="1"/>
    <col min="12807" max="12807" width="5.85546875" style="28" bestFit="1" customWidth="1"/>
    <col min="12808" max="12808" width="6.5703125" style="28" customWidth="1"/>
    <col min="12809" max="12809" width="9.5703125" style="28" bestFit="1" customWidth="1"/>
    <col min="12810" max="12810" width="10.5703125" style="28" customWidth="1"/>
    <col min="12811" max="12811" width="6.42578125" style="28" customWidth="1"/>
    <col min="12812" max="12812" width="9.5703125" style="28" customWidth="1"/>
    <col min="12813" max="12813" width="10.7109375" style="28" customWidth="1"/>
    <col min="12814" max="12814" width="6.42578125" style="28" customWidth="1"/>
    <col min="12815" max="12816" width="10.7109375" style="28" bestFit="1" customWidth="1"/>
    <col min="12817" max="12817" width="6.42578125" style="28" customWidth="1"/>
    <col min="12818" max="12819" width="10.7109375" style="28" bestFit="1" customWidth="1"/>
    <col min="12820" max="12820" width="26" style="28" customWidth="1"/>
    <col min="12821" max="12821" width="21" style="28" customWidth="1"/>
    <col min="12822" max="12822" width="13.5703125" style="28" customWidth="1"/>
    <col min="12823" max="13059" width="9.140625" style="28"/>
    <col min="13060" max="13060" width="4.28515625" style="28" customWidth="1"/>
    <col min="13061" max="13061" width="35" style="28" customWidth="1"/>
    <col min="13062" max="13062" width="12.7109375" style="28" customWidth="1"/>
    <col min="13063" max="13063" width="5.85546875" style="28" bestFit="1" customWidth="1"/>
    <col min="13064" max="13064" width="6.5703125" style="28" customWidth="1"/>
    <col min="13065" max="13065" width="9.5703125" style="28" bestFit="1" customWidth="1"/>
    <col min="13066" max="13066" width="10.5703125" style="28" customWidth="1"/>
    <col min="13067" max="13067" width="6.42578125" style="28" customWidth="1"/>
    <col min="13068" max="13068" width="9.5703125" style="28" customWidth="1"/>
    <col min="13069" max="13069" width="10.7109375" style="28" customWidth="1"/>
    <col min="13070" max="13070" width="6.42578125" style="28" customWidth="1"/>
    <col min="13071" max="13072" width="10.7109375" style="28" bestFit="1" customWidth="1"/>
    <col min="13073" max="13073" width="6.42578125" style="28" customWidth="1"/>
    <col min="13074" max="13075" width="10.7109375" style="28" bestFit="1" customWidth="1"/>
    <col min="13076" max="13076" width="26" style="28" customWidth="1"/>
    <col min="13077" max="13077" width="21" style="28" customWidth="1"/>
    <col min="13078" max="13078" width="13.5703125" style="28" customWidth="1"/>
    <col min="13079" max="13315" width="9.140625" style="28"/>
    <col min="13316" max="13316" width="4.28515625" style="28" customWidth="1"/>
    <col min="13317" max="13317" width="35" style="28" customWidth="1"/>
    <col min="13318" max="13318" width="12.7109375" style="28" customWidth="1"/>
    <col min="13319" max="13319" width="5.85546875" style="28" bestFit="1" customWidth="1"/>
    <col min="13320" max="13320" width="6.5703125" style="28" customWidth="1"/>
    <col min="13321" max="13321" width="9.5703125" style="28" bestFit="1" customWidth="1"/>
    <col min="13322" max="13322" width="10.5703125" style="28" customWidth="1"/>
    <col min="13323" max="13323" width="6.42578125" style="28" customWidth="1"/>
    <col min="13324" max="13324" width="9.5703125" style="28" customWidth="1"/>
    <col min="13325" max="13325" width="10.7109375" style="28" customWidth="1"/>
    <col min="13326" max="13326" width="6.42578125" style="28" customWidth="1"/>
    <col min="13327" max="13328" width="10.7109375" style="28" bestFit="1" customWidth="1"/>
    <col min="13329" max="13329" width="6.42578125" style="28" customWidth="1"/>
    <col min="13330" max="13331" width="10.7109375" style="28" bestFit="1" customWidth="1"/>
    <col min="13332" max="13332" width="26" style="28" customWidth="1"/>
    <col min="13333" max="13333" width="21" style="28" customWidth="1"/>
    <col min="13334" max="13334" width="13.5703125" style="28" customWidth="1"/>
    <col min="13335" max="13571" width="9.140625" style="28"/>
    <col min="13572" max="13572" width="4.28515625" style="28" customWidth="1"/>
    <col min="13573" max="13573" width="35" style="28" customWidth="1"/>
    <col min="13574" max="13574" width="12.7109375" style="28" customWidth="1"/>
    <col min="13575" max="13575" width="5.85546875" style="28" bestFit="1" customWidth="1"/>
    <col min="13576" max="13576" width="6.5703125" style="28" customWidth="1"/>
    <col min="13577" max="13577" width="9.5703125" style="28" bestFit="1" customWidth="1"/>
    <col min="13578" max="13578" width="10.5703125" style="28" customWidth="1"/>
    <col min="13579" max="13579" width="6.42578125" style="28" customWidth="1"/>
    <col min="13580" max="13580" width="9.5703125" style="28" customWidth="1"/>
    <col min="13581" max="13581" width="10.7109375" style="28" customWidth="1"/>
    <col min="13582" max="13582" width="6.42578125" style="28" customWidth="1"/>
    <col min="13583" max="13584" width="10.7109375" style="28" bestFit="1" customWidth="1"/>
    <col min="13585" max="13585" width="6.42578125" style="28" customWidth="1"/>
    <col min="13586" max="13587" width="10.7109375" style="28" bestFit="1" customWidth="1"/>
    <col min="13588" max="13588" width="26" style="28" customWidth="1"/>
    <col min="13589" max="13589" width="21" style="28" customWidth="1"/>
    <col min="13590" max="13590" width="13.5703125" style="28" customWidth="1"/>
    <col min="13591" max="13827" width="9.140625" style="28"/>
    <col min="13828" max="13828" width="4.28515625" style="28" customWidth="1"/>
    <col min="13829" max="13829" width="35" style="28" customWidth="1"/>
    <col min="13830" max="13830" width="12.7109375" style="28" customWidth="1"/>
    <col min="13831" max="13831" width="5.85546875" style="28" bestFit="1" customWidth="1"/>
    <col min="13832" max="13832" width="6.5703125" style="28" customWidth="1"/>
    <col min="13833" max="13833" width="9.5703125" style="28" bestFit="1" customWidth="1"/>
    <col min="13834" max="13834" width="10.5703125" style="28" customWidth="1"/>
    <col min="13835" max="13835" width="6.42578125" style="28" customWidth="1"/>
    <col min="13836" max="13836" width="9.5703125" style="28" customWidth="1"/>
    <col min="13837" max="13837" width="10.7109375" style="28" customWidth="1"/>
    <col min="13838" max="13838" width="6.42578125" style="28" customWidth="1"/>
    <col min="13839" max="13840" width="10.7109375" style="28" bestFit="1" customWidth="1"/>
    <col min="13841" max="13841" width="6.42578125" style="28" customWidth="1"/>
    <col min="13842" max="13843" width="10.7109375" style="28" bestFit="1" customWidth="1"/>
    <col min="13844" max="13844" width="26" style="28" customWidth="1"/>
    <col min="13845" max="13845" width="21" style="28" customWidth="1"/>
    <col min="13846" max="13846" width="13.5703125" style="28" customWidth="1"/>
    <col min="13847" max="14083" width="9.140625" style="28"/>
    <col min="14084" max="14084" width="4.28515625" style="28" customWidth="1"/>
    <col min="14085" max="14085" width="35" style="28" customWidth="1"/>
    <col min="14086" max="14086" width="12.7109375" style="28" customWidth="1"/>
    <col min="14087" max="14087" width="5.85546875" style="28" bestFit="1" customWidth="1"/>
    <col min="14088" max="14088" width="6.5703125" style="28" customWidth="1"/>
    <col min="14089" max="14089" width="9.5703125" style="28" bestFit="1" customWidth="1"/>
    <col min="14090" max="14090" width="10.5703125" style="28" customWidth="1"/>
    <col min="14091" max="14091" width="6.42578125" style="28" customWidth="1"/>
    <col min="14092" max="14092" width="9.5703125" style="28" customWidth="1"/>
    <col min="14093" max="14093" width="10.7109375" style="28" customWidth="1"/>
    <col min="14094" max="14094" width="6.42578125" style="28" customWidth="1"/>
    <col min="14095" max="14096" width="10.7109375" style="28" bestFit="1" customWidth="1"/>
    <col min="14097" max="14097" width="6.42578125" style="28" customWidth="1"/>
    <col min="14098" max="14099" width="10.7109375" style="28" bestFit="1" customWidth="1"/>
    <col min="14100" max="14100" width="26" style="28" customWidth="1"/>
    <col min="14101" max="14101" width="21" style="28" customWidth="1"/>
    <col min="14102" max="14102" width="13.5703125" style="28" customWidth="1"/>
    <col min="14103" max="14339" width="9.140625" style="28"/>
    <col min="14340" max="14340" width="4.28515625" style="28" customWidth="1"/>
    <col min="14341" max="14341" width="35" style="28" customWidth="1"/>
    <col min="14342" max="14342" width="12.7109375" style="28" customWidth="1"/>
    <col min="14343" max="14343" width="5.85546875" style="28" bestFit="1" customWidth="1"/>
    <col min="14344" max="14344" width="6.5703125" style="28" customWidth="1"/>
    <col min="14345" max="14345" width="9.5703125" style="28" bestFit="1" customWidth="1"/>
    <col min="14346" max="14346" width="10.5703125" style="28" customWidth="1"/>
    <col min="14347" max="14347" width="6.42578125" style="28" customWidth="1"/>
    <col min="14348" max="14348" width="9.5703125" style="28" customWidth="1"/>
    <col min="14349" max="14349" width="10.7109375" style="28" customWidth="1"/>
    <col min="14350" max="14350" width="6.42578125" style="28" customWidth="1"/>
    <col min="14351" max="14352" width="10.7109375" style="28" bestFit="1" customWidth="1"/>
    <col min="14353" max="14353" width="6.42578125" style="28" customWidth="1"/>
    <col min="14354" max="14355" width="10.7109375" style="28" bestFit="1" customWidth="1"/>
    <col min="14356" max="14356" width="26" style="28" customWidth="1"/>
    <col min="14357" max="14357" width="21" style="28" customWidth="1"/>
    <col min="14358" max="14358" width="13.5703125" style="28" customWidth="1"/>
    <col min="14359" max="14595" width="9.140625" style="28"/>
    <col min="14596" max="14596" width="4.28515625" style="28" customWidth="1"/>
    <col min="14597" max="14597" width="35" style="28" customWidth="1"/>
    <col min="14598" max="14598" width="12.7109375" style="28" customWidth="1"/>
    <col min="14599" max="14599" width="5.85546875" style="28" bestFit="1" customWidth="1"/>
    <col min="14600" max="14600" width="6.5703125" style="28" customWidth="1"/>
    <col min="14601" max="14601" width="9.5703125" style="28" bestFit="1" customWidth="1"/>
    <col min="14602" max="14602" width="10.5703125" style="28" customWidth="1"/>
    <col min="14603" max="14603" width="6.42578125" style="28" customWidth="1"/>
    <col min="14604" max="14604" width="9.5703125" style="28" customWidth="1"/>
    <col min="14605" max="14605" width="10.7109375" style="28" customWidth="1"/>
    <col min="14606" max="14606" width="6.42578125" style="28" customWidth="1"/>
    <col min="14607" max="14608" width="10.7109375" style="28" bestFit="1" customWidth="1"/>
    <col min="14609" max="14609" width="6.42578125" style="28" customWidth="1"/>
    <col min="14610" max="14611" width="10.7109375" style="28" bestFit="1" customWidth="1"/>
    <col min="14612" max="14612" width="26" style="28" customWidth="1"/>
    <col min="14613" max="14613" width="21" style="28" customWidth="1"/>
    <col min="14614" max="14614" width="13.5703125" style="28" customWidth="1"/>
    <col min="14615" max="14851" width="9.140625" style="28"/>
    <col min="14852" max="14852" width="4.28515625" style="28" customWidth="1"/>
    <col min="14853" max="14853" width="35" style="28" customWidth="1"/>
    <col min="14854" max="14854" width="12.7109375" style="28" customWidth="1"/>
    <col min="14855" max="14855" width="5.85546875" style="28" bestFit="1" customWidth="1"/>
    <col min="14856" max="14856" width="6.5703125" style="28" customWidth="1"/>
    <col min="14857" max="14857" width="9.5703125" style="28" bestFit="1" customWidth="1"/>
    <col min="14858" max="14858" width="10.5703125" style="28" customWidth="1"/>
    <col min="14859" max="14859" width="6.42578125" style="28" customWidth="1"/>
    <col min="14860" max="14860" width="9.5703125" style="28" customWidth="1"/>
    <col min="14861" max="14861" width="10.7109375" style="28" customWidth="1"/>
    <col min="14862" max="14862" width="6.42578125" style="28" customWidth="1"/>
    <col min="14863" max="14864" width="10.7109375" style="28" bestFit="1" customWidth="1"/>
    <col min="14865" max="14865" width="6.42578125" style="28" customWidth="1"/>
    <col min="14866" max="14867" width="10.7109375" style="28" bestFit="1" customWidth="1"/>
    <col min="14868" max="14868" width="26" style="28" customWidth="1"/>
    <col min="14869" max="14869" width="21" style="28" customWidth="1"/>
    <col min="14870" max="14870" width="13.5703125" style="28" customWidth="1"/>
    <col min="14871" max="15107" width="9.140625" style="28"/>
    <col min="15108" max="15108" width="4.28515625" style="28" customWidth="1"/>
    <col min="15109" max="15109" width="35" style="28" customWidth="1"/>
    <col min="15110" max="15110" width="12.7109375" style="28" customWidth="1"/>
    <col min="15111" max="15111" width="5.85546875" style="28" bestFit="1" customWidth="1"/>
    <col min="15112" max="15112" width="6.5703125" style="28" customWidth="1"/>
    <col min="15113" max="15113" width="9.5703125" style="28" bestFit="1" customWidth="1"/>
    <col min="15114" max="15114" width="10.5703125" style="28" customWidth="1"/>
    <col min="15115" max="15115" width="6.42578125" style="28" customWidth="1"/>
    <col min="15116" max="15116" width="9.5703125" style="28" customWidth="1"/>
    <col min="15117" max="15117" width="10.7109375" style="28" customWidth="1"/>
    <col min="15118" max="15118" width="6.42578125" style="28" customWidth="1"/>
    <col min="15119" max="15120" width="10.7109375" style="28" bestFit="1" customWidth="1"/>
    <col min="15121" max="15121" width="6.42578125" style="28" customWidth="1"/>
    <col min="15122" max="15123" width="10.7109375" style="28" bestFit="1" customWidth="1"/>
    <col min="15124" max="15124" width="26" style="28" customWidth="1"/>
    <col min="15125" max="15125" width="21" style="28" customWidth="1"/>
    <col min="15126" max="15126" width="13.5703125" style="28" customWidth="1"/>
    <col min="15127" max="15363" width="9.140625" style="28"/>
    <col min="15364" max="15364" width="4.28515625" style="28" customWidth="1"/>
    <col min="15365" max="15365" width="35" style="28" customWidth="1"/>
    <col min="15366" max="15366" width="12.7109375" style="28" customWidth="1"/>
    <col min="15367" max="15367" width="5.85546875" style="28" bestFit="1" customWidth="1"/>
    <col min="15368" max="15368" width="6.5703125" style="28" customWidth="1"/>
    <col min="15369" max="15369" width="9.5703125" style="28" bestFit="1" customWidth="1"/>
    <col min="15370" max="15370" width="10.5703125" style="28" customWidth="1"/>
    <col min="15371" max="15371" width="6.42578125" style="28" customWidth="1"/>
    <col min="15372" max="15372" width="9.5703125" style="28" customWidth="1"/>
    <col min="15373" max="15373" width="10.7109375" style="28" customWidth="1"/>
    <col min="15374" max="15374" width="6.42578125" style="28" customWidth="1"/>
    <col min="15375" max="15376" width="10.7109375" style="28" bestFit="1" customWidth="1"/>
    <col min="15377" max="15377" width="6.42578125" style="28" customWidth="1"/>
    <col min="15378" max="15379" width="10.7109375" style="28" bestFit="1" customWidth="1"/>
    <col min="15380" max="15380" width="26" style="28" customWidth="1"/>
    <col min="15381" max="15381" width="21" style="28" customWidth="1"/>
    <col min="15382" max="15382" width="13.5703125" style="28" customWidth="1"/>
    <col min="15383" max="15619" width="9.140625" style="28"/>
    <col min="15620" max="15620" width="4.28515625" style="28" customWidth="1"/>
    <col min="15621" max="15621" width="35" style="28" customWidth="1"/>
    <col min="15622" max="15622" width="12.7109375" style="28" customWidth="1"/>
    <col min="15623" max="15623" width="5.85546875" style="28" bestFit="1" customWidth="1"/>
    <col min="15624" max="15624" width="6.5703125" style="28" customWidth="1"/>
    <col min="15625" max="15625" width="9.5703125" style="28" bestFit="1" customWidth="1"/>
    <col min="15626" max="15626" width="10.5703125" style="28" customWidth="1"/>
    <col min="15627" max="15627" width="6.42578125" style="28" customWidth="1"/>
    <col min="15628" max="15628" width="9.5703125" style="28" customWidth="1"/>
    <col min="15629" max="15629" width="10.7109375" style="28" customWidth="1"/>
    <col min="15630" max="15630" width="6.42578125" style="28" customWidth="1"/>
    <col min="15631" max="15632" width="10.7109375" style="28" bestFit="1" customWidth="1"/>
    <col min="15633" max="15633" width="6.42578125" style="28" customWidth="1"/>
    <col min="15634" max="15635" width="10.7109375" style="28" bestFit="1" customWidth="1"/>
    <col min="15636" max="15636" width="26" style="28" customWidth="1"/>
    <col min="15637" max="15637" width="21" style="28" customWidth="1"/>
    <col min="15638" max="15638" width="13.5703125" style="28" customWidth="1"/>
    <col min="15639" max="15875" width="9.140625" style="28"/>
    <col min="15876" max="15876" width="4.28515625" style="28" customWidth="1"/>
    <col min="15877" max="15877" width="35" style="28" customWidth="1"/>
    <col min="15878" max="15878" width="12.7109375" style="28" customWidth="1"/>
    <col min="15879" max="15879" width="5.85546875" style="28" bestFit="1" customWidth="1"/>
    <col min="15880" max="15880" width="6.5703125" style="28" customWidth="1"/>
    <col min="15881" max="15881" width="9.5703125" style="28" bestFit="1" customWidth="1"/>
    <col min="15882" max="15882" width="10.5703125" style="28" customWidth="1"/>
    <col min="15883" max="15883" width="6.42578125" style="28" customWidth="1"/>
    <col min="15884" max="15884" width="9.5703125" style="28" customWidth="1"/>
    <col min="15885" max="15885" width="10.7109375" style="28" customWidth="1"/>
    <col min="15886" max="15886" width="6.42578125" style="28" customWidth="1"/>
    <col min="15887" max="15888" width="10.7109375" style="28" bestFit="1" customWidth="1"/>
    <col min="15889" max="15889" width="6.42578125" style="28" customWidth="1"/>
    <col min="15890" max="15891" width="10.7109375" style="28" bestFit="1" customWidth="1"/>
    <col min="15892" max="15892" width="26" style="28" customWidth="1"/>
    <col min="15893" max="15893" width="21" style="28" customWidth="1"/>
    <col min="15894" max="15894" width="13.5703125" style="28" customWidth="1"/>
    <col min="15895" max="16131" width="9.140625" style="28"/>
    <col min="16132" max="16132" width="4.28515625" style="28" customWidth="1"/>
    <col min="16133" max="16133" width="35" style="28" customWidth="1"/>
    <col min="16134" max="16134" width="12.7109375" style="28" customWidth="1"/>
    <col min="16135" max="16135" width="5.85546875" style="28" bestFit="1" customWidth="1"/>
    <col min="16136" max="16136" width="6.5703125" style="28" customWidth="1"/>
    <col min="16137" max="16137" width="9.5703125" style="28" bestFit="1" customWidth="1"/>
    <col min="16138" max="16138" width="10.5703125" style="28" customWidth="1"/>
    <col min="16139" max="16139" width="6.42578125" style="28" customWidth="1"/>
    <col min="16140" max="16140" width="9.5703125" style="28" customWidth="1"/>
    <col min="16141" max="16141" width="10.7109375" style="28" customWidth="1"/>
    <col min="16142" max="16142" width="6.42578125" style="28" customWidth="1"/>
    <col min="16143" max="16144" width="10.7109375" style="28" bestFit="1" customWidth="1"/>
    <col min="16145" max="16145" width="6.42578125" style="28" customWidth="1"/>
    <col min="16146" max="16147" width="10.7109375" style="28" bestFit="1" customWidth="1"/>
    <col min="16148" max="16148" width="26" style="28" customWidth="1"/>
    <col min="16149" max="16149" width="21" style="28" customWidth="1"/>
    <col min="16150" max="16150" width="13.5703125" style="28" customWidth="1"/>
    <col min="16151" max="16384" width="9.140625" style="28"/>
  </cols>
  <sheetData>
    <row r="1" spans="1:25" ht="19.5" customHeight="1">
      <c r="A1" s="1312"/>
      <c r="B1" s="1313"/>
      <c r="C1" s="1313"/>
      <c r="D1" s="1954" t="s">
        <v>1929</v>
      </c>
      <c r="E1" s="1954"/>
      <c r="F1" s="1954"/>
      <c r="G1" s="1954"/>
      <c r="H1" s="1954"/>
      <c r="I1" s="1954"/>
      <c r="J1" s="1954"/>
      <c r="K1" s="282"/>
      <c r="L1" s="282"/>
      <c r="M1" s="282"/>
      <c r="N1" s="282"/>
      <c r="O1" s="282"/>
      <c r="P1" s="282"/>
      <c r="Q1" s="282"/>
      <c r="R1" s="282"/>
      <c r="S1" s="282"/>
      <c r="T1" s="282"/>
      <c r="U1" s="282"/>
      <c r="V1" s="282"/>
      <c r="W1" s="282"/>
      <c r="X1" s="282"/>
      <c r="Y1" s="282"/>
    </row>
    <row r="2" spans="1:25" ht="8.25" customHeight="1">
      <c r="A2" s="1314"/>
      <c r="B2" s="1315"/>
      <c r="C2" s="1315"/>
      <c r="D2" s="1316"/>
      <c r="E2" s="1314"/>
      <c r="F2" s="1317"/>
      <c r="G2" s="1317"/>
      <c r="H2" s="1314"/>
      <c r="I2" s="1317"/>
      <c r="J2" s="1317"/>
      <c r="K2" s="1314"/>
      <c r="L2" s="1317"/>
      <c r="M2" s="1317"/>
    </row>
    <row r="3" spans="1:25" ht="33.75" customHeight="1">
      <c r="B3" s="1955" t="s">
        <v>1930</v>
      </c>
      <c r="C3" s="1955"/>
      <c r="D3" s="1955"/>
      <c r="E3" s="1955"/>
      <c r="F3" s="1955"/>
      <c r="G3" s="1955"/>
      <c r="H3" s="1955"/>
      <c r="I3" s="1955"/>
      <c r="J3" s="1955"/>
      <c r="K3" s="1955"/>
      <c r="L3" s="1955"/>
      <c r="M3" s="1955"/>
      <c r="N3" s="1318"/>
      <c r="O3" s="1318"/>
      <c r="P3" s="1318"/>
      <c r="Q3" s="1318"/>
      <c r="R3" s="1318"/>
      <c r="S3" s="1318"/>
    </row>
    <row r="4" spans="1:25" ht="6.75" customHeight="1">
      <c r="B4" s="633"/>
      <c r="C4" s="633"/>
      <c r="D4" s="633"/>
      <c r="E4" s="633"/>
      <c r="F4" s="633"/>
      <c r="G4" s="633"/>
      <c r="H4" s="633"/>
      <c r="I4" s="633"/>
      <c r="J4" s="633"/>
      <c r="K4" s="633"/>
      <c r="L4" s="633"/>
      <c r="M4" s="633"/>
      <c r="N4" s="1318"/>
      <c r="O4" s="1318"/>
      <c r="P4" s="1318"/>
      <c r="Q4" s="1318"/>
      <c r="R4" s="1318"/>
      <c r="S4" s="1318"/>
    </row>
    <row r="5" spans="1:25" ht="14.25" customHeight="1">
      <c r="A5" s="1319" t="s">
        <v>1931</v>
      </c>
      <c r="B5" s="1320"/>
      <c r="C5" s="1320"/>
      <c r="D5" s="1320"/>
      <c r="E5" s="1320"/>
      <c r="F5" s="1320"/>
      <c r="G5" s="1320"/>
      <c r="H5" s="1320"/>
      <c r="I5" s="1320"/>
      <c r="J5" s="1320"/>
      <c r="K5" s="1320"/>
      <c r="L5" s="1320"/>
      <c r="M5" s="1320"/>
      <c r="N5" s="2045" t="s">
        <v>2699</v>
      </c>
      <c r="O5" s="2045"/>
      <c r="P5" s="1320"/>
      <c r="Q5" s="1320"/>
      <c r="R5" s="1320"/>
      <c r="S5" s="1320"/>
    </row>
    <row r="6" spans="1:25" ht="8.25" customHeight="1">
      <c r="A6" s="1321"/>
      <c r="B6" s="1322"/>
      <c r="C6" s="1322"/>
      <c r="D6" s="1323"/>
      <c r="E6" s="1321"/>
      <c r="F6" s="1324"/>
      <c r="G6" s="1324"/>
      <c r="H6" s="1321"/>
      <c r="I6" s="1324"/>
      <c r="J6" s="1324"/>
      <c r="K6" s="1321"/>
      <c r="L6" s="1324"/>
      <c r="M6" s="1324"/>
    </row>
    <row r="7" spans="1:25" ht="15.75" customHeight="1">
      <c r="A7" s="2033" t="s">
        <v>2</v>
      </c>
      <c r="B7" s="2079" t="s">
        <v>3</v>
      </c>
      <c r="C7" s="2080" t="s">
        <v>4</v>
      </c>
      <c r="D7" s="2082" t="s">
        <v>5</v>
      </c>
      <c r="E7" s="2073" t="s">
        <v>1343</v>
      </c>
      <c r="F7" s="2073"/>
      <c r="G7" s="2073"/>
      <c r="H7" s="2073" t="s">
        <v>1344</v>
      </c>
      <c r="I7" s="2073"/>
      <c r="J7" s="2073"/>
      <c r="K7" s="2073" t="s">
        <v>1345</v>
      </c>
      <c r="L7" s="2073"/>
      <c r="M7" s="2073"/>
      <c r="N7" s="2073" t="s">
        <v>1346</v>
      </c>
      <c r="O7" s="2073"/>
      <c r="P7" s="2073"/>
      <c r="Q7" s="2073" t="s">
        <v>1368</v>
      </c>
      <c r="R7" s="2073"/>
      <c r="S7" s="2073"/>
    </row>
    <row r="8" spans="1:25" ht="18.75" customHeight="1">
      <c r="A8" s="2034"/>
      <c r="B8" s="2079"/>
      <c r="C8" s="2081"/>
      <c r="D8" s="2083"/>
      <c r="E8" s="1257" t="s">
        <v>114</v>
      </c>
      <c r="F8" s="857" t="s">
        <v>75</v>
      </c>
      <c r="G8" s="1257" t="s">
        <v>1347</v>
      </c>
      <c r="H8" s="1257" t="s">
        <v>114</v>
      </c>
      <c r="I8" s="857" t="s">
        <v>75</v>
      </c>
      <c r="J8" s="1257" t="s">
        <v>1347</v>
      </c>
      <c r="K8" s="1257" t="s">
        <v>114</v>
      </c>
      <c r="L8" s="857" t="s">
        <v>9</v>
      </c>
      <c r="M8" s="1257" t="s">
        <v>1347</v>
      </c>
      <c r="N8" s="1257" t="s">
        <v>114</v>
      </c>
      <c r="O8" s="857" t="s">
        <v>9</v>
      </c>
      <c r="P8" s="1257" t="s">
        <v>1347</v>
      </c>
      <c r="Q8" s="857" t="s">
        <v>114</v>
      </c>
      <c r="R8" s="857" t="s">
        <v>9</v>
      </c>
      <c r="S8" s="857" t="s">
        <v>1347</v>
      </c>
    </row>
    <row r="9" spans="1:25" ht="17.25" customHeight="1">
      <c r="A9" s="1325">
        <v>1</v>
      </c>
      <c r="B9" s="1325">
        <v>2</v>
      </c>
      <c r="C9" s="1325">
        <v>3</v>
      </c>
      <c r="D9" s="1325">
        <v>4</v>
      </c>
      <c r="E9" s="1325">
        <v>5</v>
      </c>
      <c r="F9" s="1325">
        <v>6</v>
      </c>
      <c r="G9" s="1325">
        <v>7</v>
      </c>
      <c r="H9" s="1325">
        <v>8</v>
      </c>
      <c r="I9" s="1325">
        <v>9</v>
      </c>
      <c r="J9" s="1325">
        <v>10</v>
      </c>
      <c r="K9" s="1325">
        <v>11</v>
      </c>
      <c r="L9" s="1325">
        <v>12</v>
      </c>
      <c r="M9" s="1325">
        <v>13</v>
      </c>
      <c r="N9" s="1325">
        <v>14</v>
      </c>
      <c r="O9" s="1325">
        <v>15</v>
      </c>
      <c r="P9" s="1325">
        <v>16</v>
      </c>
      <c r="Q9" s="1326">
        <v>17</v>
      </c>
      <c r="R9" s="1327">
        <v>18</v>
      </c>
      <c r="S9" s="1327">
        <v>19</v>
      </c>
    </row>
    <row r="10" spans="1:25" ht="45" customHeight="1">
      <c r="A10" s="252">
        <v>1</v>
      </c>
      <c r="B10" s="251" t="s">
        <v>1932</v>
      </c>
      <c r="C10" s="592">
        <v>7130601965</v>
      </c>
      <c r="D10" s="186" t="s">
        <v>25</v>
      </c>
      <c r="E10" s="186">
        <v>816.2</v>
      </c>
      <c r="F10" s="253">
        <f>VLOOKUP(C10,'SOR RATE 2025-26'!A:D,4,0)/1000</f>
        <v>56.821719999999999</v>
      </c>
      <c r="G10" s="610">
        <f>F10*E10</f>
        <v>46377.887864000004</v>
      </c>
      <c r="H10" s="186">
        <f>+E10</f>
        <v>816.2</v>
      </c>
      <c r="I10" s="610">
        <f>+F10</f>
        <v>56.821719999999999</v>
      </c>
      <c r="J10" s="610">
        <f t="shared" ref="J10:J17" si="0">I10*H10</f>
        <v>46377.887864000004</v>
      </c>
      <c r="K10" s="1328">
        <f>+H10</f>
        <v>816.2</v>
      </c>
      <c r="L10" s="1329">
        <f>+I10</f>
        <v>56.821719999999999</v>
      </c>
      <c r="M10" s="610">
        <f t="shared" ref="M10:M17" si="1">L10*K10</f>
        <v>46377.887864000004</v>
      </c>
      <c r="N10" s="1328">
        <f>+K10</f>
        <v>816.2</v>
      </c>
      <c r="O10" s="1329">
        <f>+L10</f>
        <v>56.821719999999999</v>
      </c>
      <c r="P10" s="610">
        <f t="shared" ref="P10:P22" si="2">O10*N10</f>
        <v>46377.887864000004</v>
      </c>
      <c r="Q10" s="186">
        <v>816.2</v>
      </c>
      <c r="R10" s="610">
        <f>VLOOKUP(C10,'SOR RATE 2025-26'!A:D,4,0)/1000</f>
        <v>56.821719999999999</v>
      </c>
      <c r="S10" s="610">
        <f t="shared" ref="S10:S27" si="3">R10*Q10</f>
        <v>46377.887864000004</v>
      </c>
      <c r="T10" s="582"/>
      <c r="U10" s="582"/>
    </row>
    <row r="11" spans="1:25" ht="32.25" customHeight="1">
      <c r="A11" s="186">
        <v>2</v>
      </c>
      <c r="B11" s="251" t="s">
        <v>1348</v>
      </c>
      <c r="C11" s="1330">
        <v>7130810517</v>
      </c>
      <c r="D11" s="392" t="s">
        <v>39</v>
      </c>
      <c r="E11" s="186">
        <v>1</v>
      </c>
      <c r="F11" s="253">
        <f>VLOOKUP(C11,'SOR RATE 2025-26'!A:D,4,0)</f>
        <v>5396.16</v>
      </c>
      <c r="G11" s="610">
        <f>F11*E11</f>
        <v>5396.16</v>
      </c>
      <c r="H11" s="186">
        <v>1</v>
      </c>
      <c r="I11" s="610">
        <f>+F11</f>
        <v>5396.16</v>
      </c>
      <c r="J11" s="610">
        <f t="shared" si="0"/>
        <v>5396.16</v>
      </c>
      <c r="K11" s="186">
        <v>1</v>
      </c>
      <c r="L11" s="610">
        <f t="shared" ref="L11:L24" si="4">+F11</f>
        <v>5396.16</v>
      </c>
      <c r="M11" s="610">
        <f t="shared" si="1"/>
        <v>5396.16</v>
      </c>
      <c r="N11" s="186">
        <v>1</v>
      </c>
      <c r="O11" s="610">
        <f>+I11</f>
        <v>5396.16</v>
      </c>
      <c r="P11" s="610">
        <f t="shared" si="2"/>
        <v>5396.16</v>
      </c>
      <c r="Q11" s="597">
        <v>1</v>
      </c>
      <c r="R11" s="610">
        <f>VLOOKUP(C11,'SOR RATE 2025-26'!A:D,4,0)</f>
        <v>5396.16</v>
      </c>
      <c r="S11" s="610">
        <f t="shared" si="3"/>
        <v>5396.16</v>
      </c>
    </row>
    <row r="12" spans="1:25" ht="29.25" customHeight="1">
      <c r="A12" s="186">
        <v>3</v>
      </c>
      <c r="B12" s="251" t="s">
        <v>54</v>
      </c>
      <c r="C12" s="1330">
        <v>7130820010</v>
      </c>
      <c r="D12" s="186" t="s">
        <v>12</v>
      </c>
      <c r="E12" s="186">
        <v>3</v>
      </c>
      <c r="F12" s="253">
        <f>VLOOKUP(C12,'SOR RATE 2025-26'!A:D,4,0)</f>
        <v>122.72</v>
      </c>
      <c r="G12" s="610">
        <f>F12*E12</f>
        <v>368.15999999999997</v>
      </c>
      <c r="H12" s="186">
        <v>3</v>
      </c>
      <c r="I12" s="610">
        <f>+F12</f>
        <v>122.72</v>
      </c>
      <c r="J12" s="610">
        <f t="shared" si="0"/>
        <v>368.15999999999997</v>
      </c>
      <c r="K12" s="186">
        <v>3</v>
      </c>
      <c r="L12" s="610">
        <f t="shared" si="4"/>
        <v>122.72</v>
      </c>
      <c r="M12" s="610">
        <f t="shared" si="1"/>
        <v>368.15999999999997</v>
      </c>
      <c r="N12" s="186">
        <v>3</v>
      </c>
      <c r="O12" s="610">
        <f>+I12</f>
        <v>122.72</v>
      </c>
      <c r="P12" s="610">
        <f t="shared" si="2"/>
        <v>368.15999999999997</v>
      </c>
      <c r="Q12" s="597">
        <v>3</v>
      </c>
      <c r="R12" s="610">
        <f>VLOOKUP(C12,'SOR RATE 2025-26'!A:D,4,0)</f>
        <v>122.72</v>
      </c>
      <c r="S12" s="610">
        <f t="shared" si="3"/>
        <v>368.15999999999997</v>
      </c>
      <c r="U12" s="165"/>
    </row>
    <row r="13" spans="1:25" ht="17.25" customHeight="1">
      <c r="A13" s="186">
        <v>4</v>
      </c>
      <c r="B13" s="251" t="s">
        <v>1457</v>
      </c>
      <c r="C13" s="1330">
        <v>7130820241</v>
      </c>
      <c r="D13" s="186" t="s">
        <v>55</v>
      </c>
      <c r="E13" s="186">
        <v>3</v>
      </c>
      <c r="F13" s="253">
        <f>VLOOKUP(C13,'SOR RATE 2025-26'!A:D,4,0)</f>
        <v>158.71</v>
      </c>
      <c r="G13" s="610">
        <f>F13*E13</f>
        <v>476.13</v>
      </c>
      <c r="H13" s="186">
        <v>3</v>
      </c>
      <c r="I13" s="610">
        <f>+F13</f>
        <v>158.71</v>
      </c>
      <c r="J13" s="610">
        <f t="shared" si="0"/>
        <v>476.13</v>
      </c>
      <c r="K13" s="186">
        <v>3</v>
      </c>
      <c r="L13" s="610">
        <f t="shared" si="4"/>
        <v>158.71</v>
      </c>
      <c r="M13" s="610">
        <f t="shared" si="1"/>
        <v>476.13</v>
      </c>
      <c r="N13" s="186">
        <v>3</v>
      </c>
      <c r="O13" s="610">
        <f>+I13</f>
        <v>158.71</v>
      </c>
      <c r="P13" s="610">
        <f t="shared" si="2"/>
        <v>476.13</v>
      </c>
      <c r="Q13" s="597">
        <v>3</v>
      </c>
      <c r="R13" s="610">
        <f>VLOOKUP(C13,'SOR RATE 2025-26'!A:D,4,0)</f>
        <v>158.71</v>
      </c>
      <c r="S13" s="610">
        <f t="shared" si="3"/>
        <v>476.13</v>
      </c>
    </row>
    <row r="14" spans="1:25" ht="30.75" customHeight="1">
      <c r="A14" s="254">
        <v>5</v>
      </c>
      <c r="B14" s="251" t="s">
        <v>18</v>
      </c>
      <c r="C14" s="644">
        <v>7130820008</v>
      </c>
      <c r="D14" s="392" t="s">
        <v>12</v>
      </c>
      <c r="E14" s="186">
        <v>6</v>
      </c>
      <c r="F14" s="253">
        <f>VLOOKUP(C14,'SOR RATE 2025-26'!A:D,4,0)</f>
        <v>135</v>
      </c>
      <c r="G14" s="610">
        <f>F14*E14</f>
        <v>810</v>
      </c>
      <c r="H14" s="186">
        <v>6</v>
      </c>
      <c r="I14" s="610">
        <f t="shared" ref="I14:I25" si="5">+F14</f>
        <v>135</v>
      </c>
      <c r="J14" s="610">
        <f t="shared" si="0"/>
        <v>810</v>
      </c>
      <c r="K14" s="186">
        <v>6</v>
      </c>
      <c r="L14" s="610">
        <f t="shared" si="4"/>
        <v>135</v>
      </c>
      <c r="M14" s="610">
        <f t="shared" si="1"/>
        <v>810</v>
      </c>
      <c r="N14" s="186">
        <v>6</v>
      </c>
      <c r="O14" s="610">
        <f>+F14</f>
        <v>135</v>
      </c>
      <c r="P14" s="610">
        <f t="shared" si="2"/>
        <v>810</v>
      </c>
      <c r="Q14" s="597">
        <v>6</v>
      </c>
      <c r="R14" s="610">
        <f>VLOOKUP(C14,'SOR RATE 2025-26'!A:D,4,0)</f>
        <v>135</v>
      </c>
      <c r="S14" s="610">
        <f t="shared" si="3"/>
        <v>810</v>
      </c>
      <c r="T14" s="621"/>
      <c r="U14" s="165"/>
    </row>
    <row r="15" spans="1:25" ht="28.5">
      <c r="A15" s="1331">
        <v>6</v>
      </c>
      <c r="B15" s="1332" t="s">
        <v>1933</v>
      </c>
      <c r="C15" s="1333">
        <v>7130810509</v>
      </c>
      <c r="D15" s="597" t="s">
        <v>12</v>
      </c>
      <c r="E15" s="597">
        <v>1</v>
      </c>
      <c r="F15" s="253">
        <f>VLOOKUP(C15,'SOR RATE 2025-26'!A:D,4,0)</f>
        <v>1971.19</v>
      </c>
      <c r="G15" s="610">
        <f t="shared" ref="G15:G21" si="6">F15*E15</f>
        <v>1971.19</v>
      </c>
      <c r="H15" s="597">
        <v>1</v>
      </c>
      <c r="I15" s="610">
        <f>+F15</f>
        <v>1971.19</v>
      </c>
      <c r="J15" s="610">
        <f t="shared" si="0"/>
        <v>1971.19</v>
      </c>
      <c r="K15" s="597">
        <v>1</v>
      </c>
      <c r="L15" s="610">
        <f t="shared" si="4"/>
        <v>1971.19</v>
      </c>
      <c r="M15" s="610">
        <f t="shared" si="1"/>
        <v>1971.19</v>
      </c>
      <c r="N15" s="597">
        <v>1</v>
      </c>
      <c r="O15" s="610">
        <f>+I15</f>
        <v>1971.19</v>
      </c>
      <c r="P15" s="610">
        <f t="shared" si="2"/>
        <v>1971.19</v>
      </c>
      <c r="Q15" s="597">
        <v>1</v>
      </c>
      <c r="R15" s="610">
        <f>VLOOKUP(C15,'SOR RATE 2025-26'!A:D,4,0)</f>
        <v>1971.19</v>
      </c>
      <c r="S15" s="610">
        <f t="shared" si="3"/>
        <v>1971.19</v>
      </c>
    </row>
    <row r="16" spans="1:25" ht="17.25" customHeight="1">
      <c r="A16" s="186">
        <v>7</v>
      </c>
      <c r="B16" s="251" t="s">
        <v>1377</v>
      </c>
      <c r="C16" s="1330">
        <v>7131930412</v>
      </c>
      <c r="D16" s="186" t="s">
        <v>32</v>
      </c>
      <c r="E16" s="186">
        <v>3</v>
      </c>
      <c r="F16" s="253">
        <f>VLOOKUP(C16,'SOR RATE 2025-26'!A:D,4,0)</f>
        <v>1181.17</v>
      </c>
      <c r="G16" s="610">
        <f t="shared" si="6"/>
        <v>3543.51</v>
      </c>
      <c r="H16" s="186">
        <v>3</v>
      </c>
      <c r="I16" s="610">
        <f>+F16</f>
        <v>1181.17</v>
      </c>
      <c r="J16" s="610">
        <f t="shared" si="0"/>
        <v>3543.51</v>
      </c>
      <c r="K16" s="186">
        <v>3</v>
      </c>
      <c r="L16" s="610">
        <f t="shared" si="4"/>
        <v>1181.17</v>
      </c>
      <c r="M16" s="610">
        <f t="shared" si="1"/>
        <v>3543.51</v>
      </c>
      <c r="N16" s="186">
        <v>3</v>
      </c>
      <c r="O16" s="610">
        <f>+I16</f>
        <v>1181.17</v>
      </c>
      <c r="P16" s="610">
        <f t="shared" si="2"/>
        <v>3543.51</v>
      </c>
      <c r="Q16" s="597">
        <v>3</v>
      </c>
      <c r="R16" s="610">
        <f>VLOOKUP(C16,'SOR RATE 2025-26'!A:D,4,0)</f>
        <v>1181.17</v>
      </c>
      <c r="S16" s="610">
        <f t="shared" si="3"/>
        <v>3543.51</v>
      </c>
    </row>
    <row r="17" spans="1:22" ht="29.25" customHeight="1">
      <c r="A17" s="252">
        <v>8</v>
      </c>
      <c r="B17" s="1334" t="s">
        <v>1365</v>
      </c>
      <c r="C17" s="186">
        <v>7130600023</v>
      </c>
      <c r="D17" s="186" t="s">
        <v>1382</v>
      </c>
      <c r="E17" s="186">
        <v>20</v>
      </c>
      <c r="F17" s="253">
        <f>VLOOKUP(C17,'SOR RATE 2025-26'!A:D,4,0)/1000</f>
        <v>49.126339999999999</v>
      </c>
      <c r="G17" s="610">
        <f t="shared" si="6"/>
        <v>982.52679999999998</v>
      </c>
      <c r="H17" s="186">
        <v>20</v>
      </c>
      <c r="I17" s="610">
        <f>+F17</f>
        <v>49.126339999999999</v>
      </c>
      <c r="J17" s="610">
        <f t="shared" si="0"/>
        <v>982.52679999999998</v>
      </c>
      <c r="K17" s="186">
        <v>20</v>
      </c>
      <c r="L17" s="610">
        <f t="shared" si="4"/>
        <v>49.126339999999999</v>
      </c>
      <c r="M17" s="610">
        <f t="shared" si="1"/>
        <v>982.52679999999998</v>
      </c>
      <c r="N17" s="186">
        <v>20</v>
      </c>
      <c r="O17" s="610">
        <f>+I17</f>
        <v>49.126339999999999</v>
      </c>
      <c r="P17" s="610">
        <f t="shared" si="2"/>
        <v>982.52679999999998</v>
      </c>
      <c r="Q17" s="597">
        <v>20</v>
      </c>
      <c r="R17" s="610">
        <f>VLOOKUP(C17,'SOR RATE 2025-26'!A:D,4,0)/1000</f>
        <v>49.126339999999999</v>
      </c>
      <c r="S17" s="610">
        <f t="shared" si="3"/>
        <v>982.52679999999998</v>
      </c>
    </row>
    <row r="18" spans="1:22" ht="21" customHeight="1">
      <c r="A18" s="2074">
        <v>9</v>
      </c>
      <c r="B18" s="251" t="s">
        <v>1352</v>
      </c>
      <c r="C18" s="1330">
        <v>7130860032</v>
      </c>
      <c r="D18" s="186" t="s">
        <v>12</v>
      </c>
      <c r="E18" s="186">
        <v>4</v>
      </c>
      <c r="F18" s="253">
        <f>VLOOKUP(C18,'SOR RATE 2025-26'!A:D,4,0)</f>
        <v>585.41999999999996</v>
      </c>
      <c r="G18" s="610">
        <f t="shared" si="6"/>
        <v>2341.6799999999998</v>
      </c>
      <c r="H18" s="186">
        <v>4</v>
      </c>
      <c r="I18" s="610">
        <f>+F18</f>
        <v>585.41999999999996</v>
      </c>
      <c r="J18" s="610">
        <f>I18*H18</f>
        <v>2341.6799999999998</v>
      </c>
      <c r="K18" s="186">
        <v>4</v>
      </c>
      <c r="L18" s="610">
        <f t="shared" si="4"/>
        <v>585.41999999999996</v>
      </c>
      <c r="M18" s="610">
        <f>L18*K18</f>
        <v>2341.6799999999998</v>
      </c>
      <c r="N18" s="186">
        <v>4</v>
      </c>
      <c r="O18" s="610">
        <f>+I18</f>
        <v>585.41999999999996</v>
      </c>
      <c r="P18" s="610">
        <f t="shared" si="2"/>
        <v>2341.6799999999998</v>
      </c>
      <c r="Q18" s="597">
        <v>4</v>
      </c>
      <c r="R18" s="610">
        <f>VLOOKUP(C18,'SOR RATE 2025-26'!A:D,4,0)</f>
        <v>585.41999999999996</v>
      </c>
      <c r="S18" s="610">
        <f t="shared" si="3"/>
        <v>2341.6799999999998</v>
      </c>
    </row>
    <row r="19" spans="1:22" ht="28.5">
      <c r="A19" s="2074"/>
      <c r="B19" s="1334" t="s">
        <v>2660</v>
      </c>
      <c r="C19" s="1330">
        <v>7130860077</v>
      </c>
      <c r="D19" s="186" t="s">
        <v>25</v>
      </c>
      <c r="E19" s="186">
        <v>30.8</v>
      </c>
      <c r="F19" s="253">
        <f>VLOOKUP(C19,'SOR RATE 2025-26'!A:D,4,0)/1000</f>
        <v>91.533670000000001</v>
      </c>
      <c r="G19" s="610">
        <f t="shared" si="6"/>
        <v>2819.237036</v>
      </c>
      <c r="H19" s="186">
        <v>30.8</v>
      </c>
      <c r="I19" s="610">
        <f t="shared" si="5"/>
        <v>91.533670000000001</v>
      </c>
      <c r="J19" s="610">
        <f>I19*H19</f>
        <v>2819.237036</v>
      </c>
      <c r="K19" s="186">
        <v>30.8</v>
      </c>
      <c r="L19" s="610">
        <f>+F19</f>
        <v>91.533670000000001</v>
      </c>
      <c r="M19" s="610">
        <f>L19*K19</f>
        <v>2819.237036</v>
      </c>
      <c r="N19" s="186">
        <v>30.8</v>
      </c>
      <c r="O19" s="610">
        <f>+I19</f>
        <v>91.533670000000001</v>
      </c>
      <c r="P19" s="610">
        <f t="shared" si="2"/>
        <v>2819.237036</v>
      </c>
      <c r="Q19" s="1357">
        <v>30.8</v>
      </c>
      <c r="R19" s="610">
        <f>VLOOKUP(C19,'SOR RATE 2025-26'!A:D,4,0)/1000</f>
        <v>91.533670000000001</v>
      </c>
      <c r="S19" s="610">
        <f t="shared" si="3"/>
        <v>2819.237036</v>
      </c>
    </row>
    <row r="20" spans="1:22" ht="17.25" customHeight="1">
      <c r="A20" s="2074"/>
      <c r="B20" s="600" t="s">
        <v>1325</v>
      </c>
      <c r="C20" s="592">
        <v>7130810692</v>
      </c>
      <c r="D20" s="623" t="s">
        <v>15</v>
      </c>
      <c r="E20" s="186">
        <v>4</v>
      </c>
      <c r="F20" s="253">
        <f>VLOOKUP(C20,'SOR RATE 2025-26'!A:D,4,0)</f>
        <v>371.1</v>
      </c>
      <c r="G20" s="610">
        <f t="shared" si="6"/>
        <v>1484.4</v>
      </c>
      <c r="H20" s="186">
        <v>4</v>
      </c>
      <c r="I20" s="610">
        <f>+F20</f>
        <v>371.1</v>
      </c>
      <c r="J20" s="610">
        <f>I20*H20</f>
        <v>1484.4</v>
      </c>
      <c r="K20" s="186">
        <v>4</v>
      </c>
      <c r="L20" s="610">
        <f t="shared" si="4"/>
        <v>371.1</v>
      </c>
      <c r="M20" s="610">
        <f>L20*K20</f>
        <v>1484.4</v>
      </c>
      <c r="N20" s="186">
        <v>4</v>
      </c>
      <c r="O20" s="610">
        <f t="shared" ref="O20" si="7">+I20</f>
        <v>371.1</v>
      </c>
      <c r="P20" s="610">
        <f t="shared" si="2"/>
        <v>1484.4</v>
      </c>
      <c r="Q20" s="597">
        <v>4</v>
      </c>
      <c r="R20" s="610">
        <f>VLOOKUP(C20,'SOR RATE 2025-26'!A:D,4,0)</f>
        <v>371.1</v>
      </c>
      <c r="S20" s="610">
        <f t="shared" si="3"/>
        <v>1484.4</v>
      </c>
    </row>
    <row r="21" spans="1:22" ht="17.25" customHeight="1">
      <c r="A21" s="252">
        <v>10</v>
      </c>
      <c r="B21" s="600" t="s">
        <v>1934</v>
      </c>
      <c r="C21" s="592">
        <v>7130810692</v>
      </c>
      <c r="D21" s="623" t="s">
        <v>15</v>
      </c>
      <c r="E21" s="186">
        <v>7</v>
      </c>
      <c r="F21" s="253">
        <f>VLOOKUP(C21,'SOR RATE 2025-26'!A:D,4,0)</f>
        <v>371.1</v>
      </c>
      <c r="G21" s="610">
        <f t="shared" si="6"/>
        <v>2597.7000000000003</v>
      </c>
      <c r="H21" s="186">
        <v>9</v>
      </c>
      <c r="I21" s="610">
        <f>+F21</f>
        <v>371.1</v>
      </c>
      <c r="J21" s="610">
        <f>I21*H21</f>
        <v>3339.9</v>
      </c>
      <c r="K21" s="186">
        <v>11</v>
      </c>
      <c r="L21" s="610">
        <f>+F21</f>
        <v>371.1</v>
      </c>
      <c r="M21" s="610">
        <f>L21*K21</f>
        <v>4082.1000000000004</v>
      </c>
      <c r="N21" s="186">
        <v>12</v>
      </c>
      <c r="O21" s="610">
        <f>+I21</f>
        <v>371.1</v>
      </c>
      <c r="P21" s="610">
        <f t="shared" si="2"/>
        <v>4453.2000000000007</v>
      </c>
      <c r="Q21" s="597">
        <v>12</v>
      </c>
      <c r="R21" s="610">
        <f>VLOOKUP(C21,'SOR RATE 2025-26'!A:D,4,0)</f>
        <v>371.1</v>
      </c>
      <c r="S21" s="610">
        <f t="shared" si="3"/>
        <v>4453.2000000000007</v>
      </c>
      <c r="T21" s="171"/>
    </row>
    <row r="22" spans="1:22" ht="28.5" customHeight="1">
      <c r="A22" s="252">
        <v>11</v>
      </c>
      <c r="B22" s="600" t="s">
        <v>1935</v>
      </c>
      <c r="C22" s="592">
        <v>7130600032</v>
      </c>
      <c r="D22" s="623" t="s">
        <v>25</v>
      </c>
      <c r="E22" s="186"/>
      <c r="F22" s="253"/>
      <c r="G22" s="610"/>
      <c r="H22" s="186">
        <v>24.8</v>
      </c>
      <c r="I22" s="610">
        <f>VLOOKUP(C22,'SOR RATE 2025-26'!A:D,4,0)/1000</f>
        <v>49.126339999999999</v>
      </c>
      <c r="J22" s="610">
        <f>I22*H22</f>
        <v>1218.333232</v>
      </c>
      <c r="K22" s="186">
        <v>24.8</v>
      </c>
      <c r="L22" s="610">
        <f>VLOOKUP(C22,'SOR RATE 2025-26'!A:D,4,0)/1000</f>
        <v>49.126339999999999</v>
      </c>
      <c r="M22" s="610">
        <f>L22*K22</f>
        <v>1218.333232</v>
      </c>
      <c r="N22" s="186">
        <v>24.8</v>
      </c>
      <c r="O22" s="610">
        <f>VLOOKUP(C22,'SOR RATE 2025-26'!A:D,4,0)/1000</f>
        <v>49.126339999999999</v>
      </c>
      <c r="P22" s="610">
        <f t="shared" si="2"/>
        <v>1218.333232</v>
      </c>
      <c r="Q22" s="186">
        <v>24.8</v>
      </c>
      <c r="R22" s="610">
        <f>VLOOKUP(C22,'SOR RATE 2025-26'!A:D,4,0)/1000</f>
        <v>49.126339999999999</v>
      </c>
      <c r="S22" s="610">
        <f t="shared" si="3"/>
        <v>1218.333232</v>
      </c>
      <c r="T22" s="171"/>
    </row>
    <row r="23" spans="1:22" ht="17.25" customHeight="1">
      <c r="A23" s="252">
        <v>12</v>
      </c>
      <c r="B23" s="600" t="s">
        <v>1936</v>
      </c>
      <c r="C23" s="592">
        <v>7130600675</v>
      </c>
      <c r="D23" s="623" t="s">
        <v>25</v>
      </c>
      <c r="E23" s="186"/>
      <c r="F23" s="253"/>
      <c r="G23" s="610"/>
      <c r="H23" s="186"/>
      <c r="I23" s="610"/>
      <c r="J23" s="610"/>
      <c r="K23" s="186"/>
      <c r="L23" s="610"/>
      <c r="M23" s="610"/>
      <c r="N23" s="610">
        <f>19.495*3</f>
        <v>58.484999999999999</v>
      </c>
      <c r="O23" s="610">
        <f>VLOOKUP(C23,'SOR RATE 2025-26'!A:D,4,0)/1000</f>
        <v>61.168800000000005</v>
      </c>
      <c r="P23" s="610">
        <f>O23*N23</f>
        <v>3577.4572680000001</v>
      </c>
      <c r="Q23" s="610">
        <f>19.495*3</f>
        <v>58.484999999999999</v>
      </c>
      <c r="R23" s="610">
        <f>VLOOKUP(C23,'SOR RATE 2025-26'!A:D,4,0)/1000</f>
        <v>61.168800000000005</v>
      </c>
      <c r="S23" s="610">
        <f t="shared" si="3"/>
        <v>3577.4572680000001</v>
      </c>
      <c r="T23" s="171"/>
    </row>
    <row r="24" spans="1:22" ht="58.5" customHeight="1">
      <c r="A24" s="252">
        <v>13</v>
      </c>
      <c r="B24" s="1334" t="s">
        <v>1937</v>
      </c>
      <c r="C24" s="186">
        <v>7130200202</v>
      </c>
      <c r="D24" s="186" t="s">
        <v>63</v>
      </c>
      <c r="E24" s="729">
        <f>(2*0.6)+(4*0.2)+(2*0.05)</f>
        <v>2.1</v>
      </c>
      <c r="F24" s="253">
        <f>VLOOKUP(C24,'SOR RATE 2025-26'!A:D,4,0)</f>
        <v>2970.0000000000005</v>
      </c>
      <c r="G24" s="610">
        <f>E24*F24</f>
        <v>6237.0000000000009</v>
      </c>
      <c r="H24" s="729">
        <f>(2*0.6)+(4*0.2)+(2*0.05)</f>
        <v>2.1</v>
      </c>
      <c r="I24" s="610">
        <f t="shared" si="5"/>
        <v>2970.0000000000005</v>
      </c>
      <c r="J24" s="610">
        <f>H24*I24</f>
        <v>6237.0000000000009</v>
      </c>
      <c r="K24" s="729">
        <f>(2*0.6)+(4*0.2)+(2*0.05)</f>
        <v>2.1</v>
      </c>
      <c r="L24" s="610">
        <f t="shared" si="4"/>
        <v>2970.0000000000005</v>
      </c>
      <c r="M24" s="610">
        <f>K24*L24</f>
        <v>6237.0000000000009</v>
      </c>
      <c r="N24" s="729">
        <f>(2*0.6)+(4*0.2)+(2*0.05)+0.2</f>
        <v>2.3000000000000003</v>
      </c>
      <c r="O24" s="610">
        <f>+I24</f>
        <v>2970.0000000000005</v>
      </c>
      <c r="P24" s="610">
        <f>N24*O24</f>
        <v>6831.0000000000018</v>
      </c>
      <c r="Q24" s="729">
        <f>(2*0.6)+(4*0.2)+(2*0.05)+0.2</f>
        <v>2.3000000000000003</v>
      </c>
      <c r="R24" s="610">
        <f>VLOOKUP(C24,'SOR RATE 2025-26'!A:D,4,0)</f>
        <v>2970.0000000000005</v>
      </c>
      <c r="S24" s="610">
        <f t="shared" si="3"/>
        <v>6831.0000000000018</v>
      </c>
      <c r="T24" s="172"/>
    </row>
    <row r="25" spans="1:22" ht="30.75" customHeight="1">
      <c r="A25" s="252">
        <v>14</v>
      </c>
      <c r="B25" s="715" t="s">
        <v>1436</v>
      </c>
      <c r="C25" s="1330">
        <v>7130600023</v>
      </c>
      <c r="D25" s="1335" t="s">
        <v>25</v>
      </c>
      <c r="E25" s="186">
        <v>34</v>
      </c>
      <c r="F25" s="253">
        <f>VLOOKUP(C25,'SOR RATE 2025-26'!A:D,4,0)/1000</f>
        <v>49.126339999999999</v>
      </c>
      <c r="G25" s="610">
        <f>F25*E25</f>
        <v>1670.29556</v>
      </c>
      <c r="H25" s="186">
        <v>34</v>
      </c>
      <c r="I25" s="610">
        <f t="shared" si="5"/>
        <v>49.126339999999999</v>
      </c>
      <c r="J25" s="610">
        <f>I25*H25</f>
        <v>1670.29556</v>
      </c>
      <c r="K25" s="186">
        <v>34</v>
      </c>
      <c r="L25" s="610">
        <f>+F25</f>
        <v>49.126339999999999</v>
      </c>
      <c r="M25" s="610">
        <f>L25*K25</f>
        <v>1670.29556</v>
      </c>
      <c r="N25" s="186">
        <v>34</v>
      </c>
      <c r="O25" s="610">
        <f>+I25</f>
        <v>49.126339999999999</v>
      </c>
      <c r="P25" s="610">
        <f>O25*N25</f>
        <v>1670.29556</v>
      </c>
      <c r="Q25" s="597">
        <v>34</v>
      </c>
      <c r="R25" s="610">
        <f>VLOOKUP(C25,'SOR RATE 2025-26'!A:D,4,0)/1000</f>
        <v>49.126339999999999</v>
      </c>
      <c r="S25" s="610">
        <f t="shared" si="3"/>
        <v>1670.29556</v>
      </c>
    </row>
    <row r="26" spans="1:22" ht="28.5">
      <c r="A26" s="252">
        <v>15</v>
      </c>
      <c r="B26" s="1334" t="s">
        <v>1437</v>
      </c>
      <c r="C26" s="1330">
        <v>7130850201</v>
      </c>
      <c r="D26" s="186" t="s">
        <v>39</v>
      </c>
      <c r="E26" s="186">
        <v>1</v>
      </c>
      <c r="F26" s="253">
        <f>VLOOKUP(C26,'SOR RATE 2025-26'!A:D,4,0)</f>
        <v>5396.16</v>
      </c>
      <c r="G26" s="610">
        <f>F26*E26</f>
        <v>5396.16</v>
      </c>
      <c r="H26" s="186">
        <v>1</v>
      </c>
      <c r="I26" s="610">
        <f>+F26</f>
        <v>5396.16</v>
      </c>
      <c r="J26" s="610">
        <f>I26*H26</f>
        <v>5396.16</v>
      </c>
      <c r="K26" s="186">
        <v>1</v>
      </c>
      <c r="L26" s="610">
        <f>+F26</f>
        <v>5396.16</v>
      </c>
      <c r="M26" s="610">
        <f>L26*K26</f>
        <v>5396.16</v>
      </c>
      <c r="N26" s="186">
        <v>1</v>
      </c>
      <c r="O26" s="610">
        <f>+I26</f>
        <v>5396.16</v>
      </c>
      <c r="P26" s="610">
        <f>O26*N26</f>
        <v>5396.16</v>
      </c>
      <c r="Q26" s="597">
        <v>1</v>
      </c>
      <c r="R26" s="610">
        <f>VLOOKUP(C26,'SOR RATE 2025-26'!A:D,4,0)</f>
        <v>5396.16</v>
      </c>
      <c r="S26" s="610">
        <f t="shared" si="3"/>
        <v>5396.16</v>
      </c>
    </row>
    <row r="27" spans="1:22" ht="27.75" customHeight="1">
      <c r="A27" s="186">
        <v>16</v>
      </c>
      <c r="B27" s="1336" t="s">
        <v>31</v>
      </c>
      <c r="C27" s="1333">
        <v>7130880041</v>
      </c>
      <c r="D27" s="254" t="s">
        <v>32</v>
      </c>
      <c r="E27" s="254">
        <v>1</v>
      </c>
      <c r="F27" s="253">
        <f>VLOOKUP(C27,'SOR RATE 2025-26'!A:D,4,0)</f>
        <v>104.33</v>
      </c>
      <c r="G27" s="1337">
        <f>F27*E27</f>
        <v>104.33</v>
      </c>
      <c r="H27" s="254">
        <v>1</v>
      </c>
      <c r="I27" s="1337">
        <f>+F27</f>
        <v>104.33</v>
      </c>
      <c r="J27" s="1337">
        <f>I27*H27</f>
        <v>104.33</v>
      </c>
      <c r="K27" s="254">
        <v>1</v>
      </c>
      <c r="L27" s="1337">
        <f>+F27</f>
        <v>104.33</v>
      </c>
      <c r="M27" s="1337">
        <f>L27*K27</f>
        <v>104.33</v>
      </c>
      <c r="N27" s="254">
        <v>1</v>
      </c>
      <c r="O27" s="1337">
        <f>+I27</f>
        <v>104.33</v>
      </c>
      <c r="P27" s="1337">
        <f>O27*N27</f>
        <v>104.33</v>
      </c>
      <c r="Q27" s="1338">
        <v>1</v>
      </c>
      <c r="R27" s="610">
        <f>VLOOKUP(C27,'SOR RATE 2025-26'!A:D,4,0)</f>
        <v>104.33</v>
      </c>
      <c r="S27" s="1337">
        <f t="shared" si="3"/>
        <v>104.33</v>
      </c>
    </row>
    <row r="28" spans="1:22" ht="53.25" customHeight="1">
      <c r="A28" s="2075">
        <v>17</v>
      </c>
      <c r="B28" s="1339" t="s">
        <v>1438</v>
      </c>
      <c r="C28" s="625"/>
      <c r="D28" s="625"/>
      <c r="E28" s="625"/>
      <c r="F28" s="253"/>
      <c r="G28" s="625"/>
      <c r="H28" s="625"/>
      <c r="I28" s="625"/>
      <c r="J28" s="625"/>
      <c r="K28" s="625"/>
      <c r="L28" s="625"/>
      <c r="M28" s="625"/>
      <c r="N28" s="625"/>
      <c r="O28" s="625"/>
      <c r="P28" s="625"/>
      <c r="Q28" s="625"/>
      <c r="R28" s="610"/>
      <c r="S28" s="1340"/>
    </row>
    <row r="29" spans="1:22" ht="17.25" customHeight="1">
      <c r="A29" s="2076"/>
      <c r="B29" s="1341" t="s">
        <v>1601</v>
      </c>
      <c r="C29" s="1342">
        <v>7130641396</v>
      </c>
      <c r="D29" s="1343" t="s">
        <v>20</v>
      </c>
      <c r="E29" s="1343">
        <v>9</v>
      </c>
      <c r="F29" s="253">
        <f>VLOOKUP(C29,'SOR RATE 2025-26'!A:D,4,0)</f>
        <v>228.74</v>
      </c>
      <c r="G29" s="264">
        <f t="shared" ref="G29:G34" si="8">F29*E29</f>
        <v>2058.66</v>
      </c>
      <c r="H29" s="1343">
        <v>9</v>
      </c>
      <c r="I29" s="264">
        <f t="shared" ref="I29:I39" si="9">+F29</f>
        <v>228.74</v>
      </c>
      <c r="J29" s="264">
        <f t="shared" ref="J29:J34" si="10">I29*H29</f>
        <v>2058.66</v>
      </c>
      <c r="K29" s="1343">
        <v>9</v>
      </c>
      <c r="L29" s="264">
        <f>+F29</f>
        <v>228.74</v>
      </c>
      <c r="M29" s="264">
        <f t="shared" ref="M29:M34" si="11">L29*K29</f>
        <v>2058.66</v>
      </c>
      <c r="N29" s="1343">
        <v>9</v>
      </c>
      <c r="O29" s="264">
        <f>+I29</f>
        <v>228.74</v>
      </c>
      <c r="P29" s="264">
        <f t="shared" ref="P29:P34" si="12">O29*N29</f>
        <v>2058.66</v>
      </c>
      <c r="Q29" s="1344">
        <v>9</v>
      </c>
      <c r="R29" s="610">
        <f>VLOOKUP(C29,'SOR RATE 2025-26'!A:D,4,0)</f>
        <v>228.74</v>
      </c>
      <c r="S29" s="264">
        <f t="shared" ref="S29:S34" si="13">R29*Q29</f>
        <v>2058.66</v>
      </c>
    </row>
    <row r="30" spans="1:22" ht="17.25" customHeight="1">
      <c r="A30" s="2077"/>
      <c r="B30" s="1334" t="s">
        <v>40</v>
      </c>
      <c r="C30" s="1330">
        <v>7130870043</v>
      </c>
      <c r="D30" s="186" t="s">
        <v>25</v>
      </c>
      <c r="E30" s="186">
        <v>15</v>
      </c>
      <c r="F30" s="253">
        <f>VLOOKUP(C30,'SOR RATE 2025-26'!A:D,4,0)/1000</f>
        <v>71.584320000000005</v>
      </c>
      <c r="G30" s="610">
        <f t="shared" si="8"/>
        <v>1073.7648000000002</v>
      </c>
      <c r="H30" s="186">
        <v>15</v>
      </c>
      <c r="I30" s="610">
        <f t="shared" si="9"/>
        <v>71.584320000000005</v>
      </c>
      <c r="J30" s="610">
        <f t="shared" si="10"/>
        <v>1073.7648000000002</v>
      </c>
      <c r="K30" s="186">
        <v>15</v>
      </c>
      <c r="L30" s="610">
        <f>+F30</f>
        <v>71.584320000000005</v>
      </c>
      <c r="M30" s="610">
        <f t="shared" si="11"/>
        <v>1073.7648000000002</v>
      </c>
      <c r="N30" s="186">
        <v>15</v>
      </c>
      <c r="O30" s="610">
        <f>+I30</f>
        <v>71.584320000000005</v>
      </c>
      <c r="P30" s="610">
        <f t="shared" si="12"/>
        <v>1073.7648000000002</v>
      </c>
      <c r="Q30" s="597">
        <v>15</v>
      </c>
      <c r="R30" s="610">
        <f>VLOOKUP(C30,'SOR RATE 2025-26'!A:D,4,0)/1000</f>
        <v>71.584320000000005</v>
      </c>
      <c r="S30" s="610">
        <f t="shared" si="13"/>
        <v>1073.7648000000002</v>
      </c>
    </row>
    <row r="31" spans="1:22" ht="18" customHeight="1">
      <c r="A31" s="186">
        <v>18</v>
      </c>
      <c r="B31" s="258" t="s">
        <v>30</v>
      </c>
      <c r="C31" s="592">
        <v>7130610206</v>
      </c>
      <c r="D31" s="392" t="s">
        <v>25</v>
      </c>
      <c r="E31" s="186">
        <v>6</v>
      </c>
      <c r="F31" s="253">
        <f>VLOOKUP(C31,'SOR RATE 2025-26'!A:D,4,0)/1000</f>
        <v>86.441000000000003</v>
      </c>
      <c r="G31" s="610">
        <f t="shared" si="8"/>
        <v>518.64599999999996</v>
      </c>
      <c r="H31" s="186">
        <v>6</v>
      </c>
      <c r="I31" s="610">
        <f t="shared" si="9"/>
        <v>86.441000000000003</v>
      </c>
      <c r="J31" s="610">
        <f t="shared" si="10"/>
        <v>518.64599999999996</v>
      </c>
      <c r="K31" s="186">
        <v>8</v>
      </c>
      <c r="L31" s="610">
        <f t="shared" ref="L31:L39" si="14">+F31</f>
        <v>86.441000000000003</v>
      </c>
      <c r="M31" s="610">
        <f t="shared" si="11"/>
        <v>691.52800000000002</v>
      </c>
      <c r="N31" s="186">
        <v>8</v>
      </c>
      <c r="O31" s="610">
        <f t="shared" ref="O31:O33" si="15">+I31</f>
        <v>86.441000000000003</v>
      </c>
      <c r="P31" s="610">
        <f t="shared" si="12"/>
        <v>691.52800000000002</v>
      </c>
      <c r="Q31" s="597">
        <v>8</v>
      </c>
      <c r="R31" s="610">
        <f>VLOOKUP(C31,'SOR RATE 2025-26'!A:D,4,0)/1000</f>
        <v>86.441000000000003</v>
      </c>
      <c r="S31" s="610">
        <f t="shared" si="13"/>
        <v>691.52800000000002</v>
      </c>
      <c r="T31" s="863"/>
      <c r="U31" s="309"/>
      <c r="V31" s="606"/>
    </row>
    <row r="32" spans="1:22" ht="16.5" customHeight="1">
      <c r="A32" s="252">
        <v>19</v>
      </c>
      <c r="B32" s="1334" t="s">
        <v>65</v>
      </c>
      <c r="C32" s="1330">
        <v>7130211158</v>
      </c>
      <c r="D32" s="186" t="s">
        <v>28</v>
      </c>
      <c r="E32" s="186">
        <v>1</v>
      </c>
      <c r="F32" s="253">
        <f>VLOOKUP(C32,'SOR RATE 2025-26'!A:D,4,0)</f>
        <v>184.42</v>
      </c>
      <c r="G32" s="610">
        <f t="shared" si="8"/>
        <v>184.42</v>
      </c>
      <c r="H32" s="186">
        <v>1</v>
      </c>
      <c r="I32" s="610">
        <f t="shared" si="9"/>
        <v>184.42</v>
      </c>
      <c r="J32" s="610">
        <f t="shared" si="10"/>
        <v>184.42</v>
      </c>
      <c r="K32" s="186">
        <v>3</v>
      </c>
      <c r="L32" s="610">
        <f t="shared" si="14"/>
        <v>184.42</v>
      </c>
      <c r="M32" s="610">
        <f t="shared" si="11"/>
        <v>553.26</v>
      </c>
      <c r="N32" s="186">
        <v>3</v>
      </c>
      <c r="O32" s="610">
        <f t="shared" si="15"/>
        <v>184.42</v>
      </c>
      <c r="P32" s="610">
        <f t="shared" si="12"/>
        <v>553.26</v>
      </c>
      <c r="Q32" s="597">
        <v>3</v>
      </c>
      <c r="R32" s="610">
        <f>VLOOKUP(C32,'SOR RATE 2025-26'!A:D,4,0)</f>
        <v>184.42</v>
      </c>
      <c r="S32" s="610">
        <f t="shared" si="13"/>
        <v>553.26</v>
      </c>
    </row>
    <row r="33" spans="1:25" ht="16.5" customHeight="1">
      <c r="A33" s="252">
        <v>20</v>
      </c>
      <c r="B33" s="1334" t="s">
        <v>29</v>
      </c>
      <c r="C33" s="1330">
        <v>7130210809</v>
      </c>
      <c r="D33" s="186" t="s">
        <v>28</v>
      </c>
      <c r="E33" s="186">
        <v>1</v>
      </c>
      <c r="F33" s="253">
        <f>VLOOKUP(C33,'SOR RATE 2025-26'!A:D,4,0)</f>
        <v>412.07</v>
      </c>
      <c r="G33" s="610">
        <f t="shared" si="8"/>
        <v>412.07</v>
      </c>
      <c r="H33" s="186">
        <v>1</v>
      </c>
      <c r="I33" s="610">
        <f t="shared" si="9"/>
        <v>412.07</v>
      </c>
      <c r="J33" s="610">
        <f t="shared" si="10"/>
        <v>412.07</v>
      </c>
      <c r="K33" s="186">
        <v>3</v>
      </c>
      <c r="L33" s="610">
        <f t="shared" si="14"/>
        <v>412.07</v>
      </c>
      <c r="M33" s="610">
        <f t="shared" si="11"/>
        <v>1236.21</v>
      </c>
      <c r="N33" s="186">
        <v>3</v>
      </c>
      <c r="O33" s="610">
        <f t="shared" si="15"/>
        <v>412.07</v>
      </c>
      <c r="P33" s="610">
        <f t="shared" si="12"/>
        <v>1236.21</v>
      </c>
      <c r="Q33" s="597">
        <v>3</v>
      </c>
      <c r="R33" s="610">
        <f>VLOOKUP(C33,'SOR RATE 2025-26'!A:D,4,0)</f>
        <v>412.07</v>
      </c>
      <c r="S33" s="610">
        <f t="shared" si="13"/>
        <v>1236.21</v>
      </c>
    </row>
    <row r="34" spans="1:25" ht="17.25" customHeight="1">
      <c r="A34" s="186">
        <v>21</v>
      </c>
      <c r="B34" s="251" t="s">
        <v>647</v>
      </c>
      <c r="C34" s="1330">
        <v>7130840029</v>
      </c>
      <c r="D34" s="186" t="s">
        <v>32</v>
      </c>
      <c r="E34" s="186">
        <v>3</v>
      </c>
      <c r="F34" s="253">
        <f>VLOOKUP(C34,'SOR RATE 2025-26'!A:D,4,0)</f>
        <v>316.74</v>
      </c>
      <c r="G34" s="610">
        <f t="shared" si="8"/>
        <v>950.22</v>
      </c>
      <c r="H34" s="186">
        <v>3</v>
      </c>
      <c r="I34" s="610">
        <f t="shared" si="9"/>
        <v>316.74</v>
      </c>
      <c r="J34" s="610">
        <f t="shared" si="10"/>
        <v>950.22</v>
      </c>
      <c r="K34" s="186">
        <v>3</v>
      </c>
      <c r="L34" s="610">
        <f t="shared" si="14"/>
        <v>316.74</v>
      </c>
      <c r="M34" s="610">
        <f t="shared" si="11"/>
        <v>950.22</v>
      </c>
      <c r="N34" s="186">
        <v>3</v>
      </c>
      <c r="O34" s="610">
        <f>+I34</f>
        <v>316.74</v>
      </c>
      <c r="P34" s="610">
        <f t="shared" si="12"/>
        <v>950.22</v>
      </c>
      <c r="Q34" s="597">
        <v>3</v>
      </c>
      <c r="R34" s="610">
        <f>VLOOKUP(C34,'SOR RATE 2025-26'!A:D,4,0)</f>
        <v>316.74</v>
      </c>
      <c r="S34" s="610">
        <f t="shared" si="13"/>
        <v>950.22</v>
      </c>
    </row>
    <row r="35" spans="1:25" ht="17.25" customHeight="1">
      <c r="A35" s="2078">
        <v>22</v>
      </c>
      <c r="B35" s="1334" t="s">
        <v>1356</v>
      </c>
      <c r="C35" s="186"/>
      <c r="D35" s="186" t="s">
        <v>25</v>
      </c>
      <c r="E35" s="636">
        <v>14</v>
      </c>
      <c r="F35" s="253"/>
      <c r="G35" s="610"/>
      <c r="H35" s="636">
        <v>14</v>
      </c>
      <c r="I35" s="610"/>
      <c r="J35" s="610"/>
      <c r="K35" s="636">
        <v>14</v>
      </c>
      <c r="L35" s="610"/>
      <c r="M35" s="610"/>
      <c r="N35" s="636">
        <v>14</v>
      </c>
      <c r="O35" s="610"/>
      <c r="P35" s="610"/>
      <c r="Q35" s="610"/>
      <c r="R35" s="610"/>
      <c r="S35" s="610"/>
    </row>
    <row r="36" spans="1:25" ht="17.25" customHeight="1">
      <c r="A36" s="2076"/>
      <c r="B36" s="1345" t="s">
        <v>66</v>
      </c>
      <c r="C36" s="1330">
        <v>7130620609</v>
      </c>
      <c r="D36" s="623" t="s">
        <v>1382</v>
      </c>
      <c r="E36" s="186">
        <v>1</v>
      </c>
      <c r="F36" s="253">
        <f>VLOOKUP(C36,'SOR RATE 2025-26'!A:D,4,0)</f>
        <v>87.55</v>
      </c>
      <c r="G36" s="610">
        <f>F36*E36</f>
        <v>87.55</v>
      </c>
      <c r="H36" s="186">
        <v>1</v>
      </c>
      <c r="I36" s="610">
        <f t="shared" si="9"/>
        <v>87.55</v>
      </c>
      <c r="J36" s="610">
        <f>I36*H36</f>
        <v>87.55</v>
      </c>
      <c r="K36" s="186">
        <v>1</v>
      </c>
      <c r="L36" s="610">
        <f>+F36</f>
        <v>87.55</v>
      </c>
      <c r="M36" s="610">
        <f>L36*K36</f>
        <v>87.55</v>
      </c>
      <c r="N36" s="186">
        <v>1</v>
      </c>
      <c r="O36" s="610">
        <f>+I36</f>
        <v>87.55</v>
      </c>
      <c r="P36" s="610">
        <f>O36*N36</f>
        <v>87.55</v>
      </c>
      <c r="Q36" s="597">
        <v>1</v>
      </c>
      <c r="R36" s="610">
        <f>VLOOKUP(C36,'SOR RATE 2025-26'!A:D,4,0)</f>
        <v>87.55</v>
      </c>
      <c r="S36" s="610">
        <f t="shared" ref="S36:S39" si="16">R36*Q36</f>
        <v>87.55</v>
      </c>
    </row>
    <row r="37" spans="1:25" ht="17.25" customHeight="1">
      <c r="A37" s="2076"/>
      <c r="B37" s="1345" t="s">
        <v>89</v>
      </c>
      <c r="C37" s="1330">
        <v>7130620614</v>
      </c>
      <c r="D37" s="623" t="s">
        <v>1382</v>
      </c>
      <c r="E37" s="186">
        <v>4</v>
      </c>
      <c r="F37" s="253">
        <f>VLOOKUP(C37,'SOR RATE 2025-26'!A:D,4,0)</f>
        <v>86.09</v>
      </c>
      <c r="G37" s="610">
        <f>F37*E37</f>
        <v>344.36</v>
      </c>
      <c r="H37" s="186">
        <v>4</v>
      </c>
      <c r="I37" s="610">
        <f t="shared" si="9"/>
        <v>86.09</v>
      </c>
      <c r="J37" s="610">
        <f>I37*H37</f>
        <v>344.36</v>
      </c>
      <c r="K37" s="186">
        <v>4</v>
      </c>
      <c r="L37" s="610">
        <f t="shared" si="14"/>
        <v>86.09</v>
      </c>
      <c r="M37" s="610">
        <f>L37*K37</f>
        <v>344.36</v>
      </c>
      <c r="N37" s="186">
        <v>4</v>
      </c>
      <c r="O37" s="610">
        <f>+I37</f>
        <v>86.09</v>
      </c>
      <c r="P37" s="610">
        <f>O37*N37</f>
        <v>344.36</v>
      </c>
      <c r="Q37" s="597">
        <v>4</v>
      </c>
      <c r="R37" s="610">
        <f>VLOOKUP(C37,'SOR RATE 2025-26'!A:D,4,0)</f>
        <v>86.09</v>
      </c>
      <c r="S37" s="610">
        <f t="shared" si="16"/>
        <v>344.36</v>
      </c>
    </row>
    <row r="38" spans="1:25" ht="17.25" customHeight="1">
      <c r="A38" s="2076"/>
      <c r="B38" s="1345" t="s">
        <v>90</v>
      </c>
      <c r="C38" s="1330">
        <v>7130620625</v>
      </c>
      <c r="D38" s="623" t="s">
        <v>1382</v>
      </c>
      <c r="E38" s="186">
        <v>4</v>
      </c>
      <c r="F38" s="253">
        <f>VLOOKUP(C38,'SOR RATE 2025-26'!A:D,4,0)</f>
        <v>84.63</v>
      </c>
      <c r="G38" s="610">
        <f>F38*E38</f>
        <v>338.52</v>
      </c>
      <c r="H38" s="186">
        <v>4</v>
      </c>
      <c r="I38" s="610">
        <f t="shared" si="9"/>
        <v>84.63</v>
      </c>
      <c r="J38" s="610">
        <f>I38*H38</f>
        <v>338.52</v>
      </c>
      <c r="K38" s="186">
        <v>4</v>
      </c>
      <c r="L38" s="610">
        <f t="shared" si="14"/>
        <v>84.63</v>
      </c>
      <c r="M38" s="610">
        <f>L38*K38</f>
        <v>338.52</v>
      </c>
      <c r="N38" s="186">
        <v>4</v>
      </c>
      <c r="O38" s="610">
        <f>+I38</f>
        <v>84.63</v>
      </c>
      <c r="P38" s="610">
        <f>O38*N38</f>
        <v>338.52</v>
      </c>
      <c r="Q38" s="597">
        <v>4</v>
      </c>
      <c r="R38" s="610">
        <f>VLOOKUP(C38,'SOR RATE 2025-26'!A:D,4,0)</f>
        <v>84.63</v>
      </c>
      <c r="S38" s="610">
        <f t="shared" si="16"/>
        <v>338.52</v>
      </c>
    </row>
    <row r="39" spans="1:25" ht="17.25" customHeight="1">
      <c r="A39" s="2077"/>
      <c r="B39" s="1345" t="s">
        <v>67</v>
      </c>
      <c r="C39" s="1330">
        <v>7130620631</v>
      </c>
      <c r="D39" s="623" t="s">
        <v>1382</v>
      </c>
      <c r="E39" s="186">
        <v>5</v>
      </c>
      <c r="F39" s="253">
        <f>VLOOKUP(C39,'SOR RATE 2025-26'!A:D,4,0)</f>
        <v>84.63</v>
      </c>
      <c r="G39" s="610">
        <f>F39*E39</f>
        <v>423.15</v>
      </c>
      <c r="H39" s="186">
        <v>5</v>
      </c>
      <c r="I39" s="610">
        <f t="shared" si="9"/>
        <v>84.63</v>
      </c>
      <c r="J39" s="610">
        <f>I39*H39</f>
        <v>423.15</v>
      </c>
      <c r="K39" s="186">
        <v>5</v>
      </c>
      <c r="L39" s="610">
        <f t="shared" si="14"/>
        <v>84.63</v>
      </c>
      <c r="M39" s="610">
        <f>L39*K39</f>
        <v>423.15</v>
      </c>
      <c r="N39" s="186">
        <v>5</v>
      </c>
      <c r="O39" s="610">
        <f>+I39</f>
        <v>84.63</v>
      </c>
      <c r="P39" s="610">
        <f>O39*N39</f>
        <v>423.15</v>
      </c>
      <c r="Q39" s="597">
        <v>5</v>
      </c>
      <c r="R39" s="610">
        <f>VLOOKUP(C39,'SOR RATE 2025-26'!A:D,4,0)</f>
        <v>84.63</v>
      </c>
      <c r="S39" s="610">
        <f t="shared" si="16"/>
        <v>423.15</v>
      </c>
    </row>
    <row r="40" spans="1:25" ht="17.25" customHeight="1">
      <c r="A40" s="186">
        <v>23</v>
      </c>
      <c r="B40" s="1336" t="s">
        <v>1439</v>
      </c>
      <c r="C40" s="1333">
        <v>7131920254</v>
      </c>
      <c r="D40" s="254" t="s">
        <v>12</v>
      </c>
      <c r="E40" s="254">
        <v>1</v>
      </c>
      <c r="F40" s="253">
        <f>VLOOKUP(C40,'SOR RATE 2025-26'!A:D,4,0)</f>
        <v>2241.7600000000002</v>
      </c>
      <c r="G40" s="1337">
        <f>F40*E40</f>
        <v>2241.7600000000002</v>
      </c>
      <c r="H40" s="1346" t="s">
        <v>1326</v>
      </c>
      <c r="I40" s="1337"/>
      <c r="J40" s="1337"/>
      <c r="K40" s="1346" t="s">
        <v>1326</v>
      </c>
      <c r="L40" s="1337"/>
      <c r="M40" s="1337"/>
      <c r="N40" s="1346" t="s">
        <v>1326</v>
      </c>
      <c r="O40" s="1337"/>
      <c r="P40" s="1337"/>
      <c r="Q40" s="1337"/>
      <c r="R40" s="610"/>
      <c r="S40" s="1337"/>
    </row>
    <row r="41" spans="1:25" ht="28.5">
      <c r="A41" s="1347">
        <v>24</v>
      </c>
      <c r="B41" s="1348" t="s">
        <v>1357</v>
      </c>
      <c r="C41" s="1349"/>
      <c r="D41" s="1349"/>
      <c r="E41" s="1349"/>
      <c r="F41" s="253"/>
      <c r="G41" s="1349"/>
      <c r="H41" s="1349"/>
      <c r="I41" s="1349"/>
      <c r="J41" s="1349"/>
      <c r="K41" s="1349"/>
      <c r="L41" s="1349"/>
      <c r="M41" s="1349"/>
      <c r="N41" s="1349"/>
      <c r="O41" s="1349"/>
      <c r="P41" s="1349"/>
      <c r="Q41" s="1349"/>
      <c r="R41" s="610"/>
      <c r="S41" s="1350"/>
    </row>
    <row r="42" spans="1:25" ht="17.25" customHeight="1">
      <c r="A42" s="252" t="s">
        <v>1358</v>
      </c>
      <c r="B42" s="1351" t="s">
        <v>1440</v>
      </c>
      <c r="C42" s="1342">
        <v>7130311008</v>
      </c>
      <c r="D42" s="1343" t="s">
        <v>20</v>
      </c>
      <c r="E42" s="1254">
        <v>120</v>
      </c>
      <c r="F42" s="253">
        <f>VLOOKUP(C42,'SOR RATE 2025-26'!A:D,4,0)/1000</f>
        <v>28.36506</v>
      </c>
      <c r="G42" s="264">
        <f>F42*E42</f>
        <v>3403.8072000000002</v>
      </c>
      <c r="H42" s="1352" t="s">
        <v>1326</v>
      </c>
      <c r="I42" s="264"/>
      <c r="J42" s="264"/>
      <c r="K42" s="1352" t="s">
        <v>1326</v>
      </c>
      <c r="L42" s="264"/>
      <c r="M42" s="264"/>
      <c r="N42" s="1352" t="s">
        <v>1326</v>
      </c>
      <c r="O42" s="264"/>
      <c r="P42" s="264"/>
      <c r="Q42" s="1352" t="s">
        <v>1326</v>
      </c>
      <c r="R42" s="610"/>
      <c r="S42" s="264"/>
      <c r="T42" s="249"/>
      <c r="U42" s="710"/>
      <c r="V42" s="710"/>
      <c r="W42" s="710"/>
      <c r="X42" s="710"/>
      <c r="Y42" s="710"/>
    </row>
    <row r="43" spans="1:25" ht="17.25" customHeight="1">
      <c r="A43" s="252" t="s">
        <v>1359</v>
      </c>
      <c r="B43" s="251" t="s">
        <v>1441</v>
      </c>
      <c r="C43" s="1330">
        <v>7130311010</v>
      </c>
      <c r="D43" s="186" t="s">
        <v>20</v>
      </c>
      <c r="E43" s="1328" t="s">
        <v>1326</v>
      </c>
      <c r="F43" s="610"/>
      <c r="G43" s="610"/>
      <c r="H43" s="392">
        <v>120</v>
      </c>
      <c r="I43" s="253">
        <f>VLOOKUP(C43,'SOR RATE 2025-26'!A:D,4,0)/1000</f>
        <v>89.727879999999999</v>
      </c>
      <c r="J43" s="610">
        <f>I43*H43</f>
        <v>10767.345600000001</v>
      </c>
      <c r="K43" s="392">
        <v>160</v>
      </c>
      <c r="L43" s="610">
        <f>+I43</f>
        <v>89.727879999999999</v>
      </c>
      <c r="M43" s="610">
        <f>L43*K43</f>
        <v>14356.460800000001</v>
      </c>
      <c r="N43" s="1328" t="s">
        <v>1326</v>
      </c>
      <c r="O43" s="610"/>
      <c r="P43" s="610"/>
      <c r="Q43" s="1328" t="s">
        <v>1326</v>
      </c>
      <c r="R43" s="610"/>
      <c r="S43" s="610"/>
      <c r="T43" s="249"/>
    </row>
    <row r="44" spans="1:25" ht="17.25" customHeight="1">
      <c r="A44" s="252" t="s">
        <v>1360</v>
      </c>
      <c r="B44" s="1334" t="s">
        <v>1361</v>
      </c>
      <c r="C44" s="1330">
        <v>7130311011</v>
      </c>
      <c r="D44" s="186" t="s">
        <v>20</v>
      </c>
      <c r="E44" s="1328" t="s">
        <v>1326</v>
      </c>
      <c r="F44" s="610"/>
      <c r="G44" s="610"/>
      <c r="H44" s="1328"/>
      <c r="I44" s="610"/>
      <c r="J44" s="610"/>
      <c r="K44" s="392">
        <v>40</v>
      </c>
      <c r="L44" s="253">
        <f>VLOOKUP(C44,'SOR RATE 2025-26'!A:D,4,0)/1000</f>
        <v>175.66945999999999</v>
      </c>
      <c r="M44" s="610">
        <f>L44*K44</f>
        <v>7026.7783999999992</v>
      </c>
      <c r="N44" s="392">
        <v>160</v>
      </c>
      <c r="O44" s="610">
        <f>+L44</f>
        <v>175.66945999999999</v>
      </c>
      <c r="P44" s="610">
        <f>O44*N44</f>
        <v>28107.113599999997</v>
      </c>
      <c r="Q44" s="1328">
        <v>160</v>
      </c>
      <c r="R44" s="610">
        <f>VLOOKUP(C44,'SOR RATE 2025-26'!A:D,4,0)/1000</f>
        <v>175.66945999999999</v>
      </c>
      <c r="S44" s="610">
        <f>R44*Q44</f>
        <v>28107.113599999997</v>
      </c>
      <c r="T44" s="249"/>
    </row>
    <row r="45" spans="1:25" ht="17.25" customHeight="1">
      <c r="A45" s="252" t="s">
        <v>1362</v>
      </c>
      <c r="B45" s="1332" t="s">
        <v>1363</v>
      </c>
      <c r="C45" s="1333">
        <v>7130311012</v>
      </c>
      <c r="D45" s="254" t="s">
        <v>20</v>
      </c>
      <c r="E45" s="1346" t="s">
        <v>1326</v>
      </c>
      <c r="F45" s="1337"/>
      <c r="G45" s="1337"/>
      <c r="H45" s="254"/>
      <c r="I45" s="1337"/>
      <c r="J45" s="1337"/>
      <c r="K45" s="254"/>
      <c r="L45" s="1337"/>
      <c r="M45" s="1337"/>
      <c r="N45" s="1253">
        <v>40</v>
      </c>
      <c r="O45" s="1353">
        <f>VLOOKUP(C45,'SOR RATE 2025-26'!A:D,4,0)/1000</f>
        <v>345.75736000000001</v>
      </c>
      <c r="P45" s="1337">
        <f>O45*N45</f>
        <v>13830.294400000001</v>
      </c>
      <c r="Q45" s="1346">
        <v>40</v>
      </c>
      <c r="R45" s="610">
        <f>VLOOKUP(C45,'SOR RATE 2025-26'!A:D,4,0)/1000</f>
        <v>345.75736000000001</v>
      </c>
      <c r="S45" s="1337">
        <f>R45*Q45</f>
        <v>13830.294400000001</v>
      </c>
      <c r="T45" s="249"/>
    </row>
    <row r="46" spans="1:25" ht="45" customHeight="1">
      <c r="A46" s="1347">
        <v>25</v>
      </c>
      <c r="B46" s="1354" t="s">
        <v>1442</v>
      </c>
      <c r="C46" s="1349"/>
      <c r="D46" s="1349"/>
      <c r="E46" s="1349"/>
      <c r="F46" s="1349"/>
      <c r="G46" s="1349"/>
      <c r="H46" s="1349"/>
      <c r="I46" s="1349"/>
      <c r="J46" s="1349"/>
      <c r="K46" s="1349"/>
      <c r="L46" s="1349"/>
      <c r="M46" s="1349"/>
      <c r="N46" s="1349"/>
      <c r="O46" s="1349"/>
      <c r="P46" s="1349"/>
      <c r="Q46" s="1349"/>
      <c r="R46" s="610"/>
      <c r="S46" s="1350"/>
    </row>
    <row r="47" spans="1:25" ht="18" customHeight="1">
      <c r="A47" s="186" t="s">
        <v>1358</v>
      </c>
      <c r="B47" s="1351" t="s">
        <v>1443</v>
      </c>
      <c r="C47" s="1342">
        <v>7131950065</v>
      </c>
      <c r="D47" s="1343" t="s">
        <v>32</v>
      </c>
      <c r="E47" s="1328" t="s">
        <v>1326</v>
      </c>
      <c r="F47" s="264"/>
      <c r="G47" s="264"/>
      <c r="H47" s="1343">
        <v>1</v>
      </c>
      <c r="I47" s="265">
        <f>VLOOKUP(C48,'SOR RATE 2025-26'!A:D,4,0)</f>
        <v>23685.95</v>
      </c>
      <c r="J47" s="264">
        <f>I47*H47</f>
        <v>23685.95</v>
      </c>
      <c r="K47" s="1352" t="s">
        <v>1326</v>
      </c>
      <c r="L47" s="264"/>
      <c r="M47" s="264"/>
      <c r="N47" s="1352" t="s">
        <v>1326</v>
      </c>
      <c r="O47" s="264"/>
      <c r="P47" s="264"/>
      <c r="Q47" s="1352" t="s">
        <v>1326</v>
      </c>
      <c r="R47" s="610"/>
      <c r="S47" s="264"/>
    </row>
    <row r="48" spans="1:25" ht="18" customHeight="1">
      <c r="A48" s="186" t="s">
        <v>1359</v>
      </c>
      <c r="B48" s="251" t="s">
        <v>1444</v>
      </c>
      <c r="C48" s="1330">
        <v>7131950105</v>
      </c>
      <c r="D48" s="186" t="s">
        <v>32</v>
      </c>
      <c r="E48" s="1328" t="s">
        <v>1326</v>
      </c>
      <c r="F48" s="610"/>
      <c r="G48" s="610"/>
      <c r="H48" s="1328" t="s">
        <v>1326</v>
      </c>
      <c r="I48" s="610"/>
      <c r="J48" s="264"/>
      <c r="K48" s="186">
        <v>1</v>
      </c>
      <c r="L48" s="253">
        <f>VLOOKUP(C48,'SOR RATE 2025-26'!A:D,4,0)</f>
        <v>23685.95</v>
      </c>
      <c r="M48" s="610">
        <f>L48*K48</f>
        <v>23685.95</v>
      </c>
      <c r="N48" s="1352" t="s">
        <v>1326</v>
      </c>
      <c r="O48" s="610"/>
      <c r="P48" s="610"/>
      <c r="Q48" s="1352" t="s">
        <v>1326</v>
      </c>
      <c r="R48" s="610"/>
      <c r="S48" s="610"/>
    </row>
    <row r="49" spans="1:21" ht="18" customHeight="1">
      <c r="A49" s="186" t="s">
        <v>1360</v>
      </c>
      <c r="B49" s="251" t="s">
        <v>1445</v>
      </c>
      <c r="C49" s="1330">
        <v>7131950200</v>
      </c>
      <c r="D49" s="186" t="s">
        <v>32</v>
      </c>
      <c r="E49" s="1328" t="s">
        <v>1326</v>
      </c>
      <c r="F49" s="610"/>
      <c r="G49" s="610"/>
      <c r="H49" s="1328" t="s">
        <v>1326</v>
      </c>
      <c r="I49" s="610"/>
      <c r="J49" s="264"/>
      <c r="K49" s="1328" t="s">
        <v>1326</v>
      </c>
      <c r="L49" s="253"/>
      <c r="M49" s="610"/>
      <c r="N49" s="186">
        <v>1</v>
      </c>
      <c r="O49" s="610">
        <f>VLOOKUP(C49,'SOR RATE 2025-26'!A:D,4,0)</f>
        <v>47369.93</v>
      </c>
      <c r="P49" s="610">
        <f>O49*N49</f>
        <v>47369.93</v>
      </c>
      <c r="Q49" s="1352" t="s">
        <v>1326</v>
      </c>
      <c r="R49" s="610"/>
      <c r="S49" s="610"/>
    </row>
    <row r="50" spans="1:21" ht="18" customHeight="1">
      <c r="A50" s="392" t="s">
        <v>1362</v>
      </c>
      <c r="B50" s="251" t="s">
        <v>1369</v>
      </c>
      <c r="C50" s="1330">
        <v>7131950207</v>
      </c>
      <c r="D50" s="392" t="s">
        <v>32</v>
      </c>
      <c r="E50" s="1328" t="s">
        <v>1326</v>
      </c>
      <c r="F50" s="610"/>
      <c r="G50" s="610"/>
      <c r="H50" s="1328" t="s">
        <v>1326</v>
      </c>
      <c r="I50" s="610"/>
      <c r="J50" s="264"/>
      <c r="K50" s="1328" t="s">
        <v>1326</v>
      </c>
      <c r="L50" s="253"/>
      <c r="M50" s="610"/>
      <c r="N50" s="186"/>
      <c r="O50" s="610"/>
      <c r="P50" s="610"/>
      <c r="Q50" s="597">
        <v>1</v>
      </c>
      <c r="R50" s="610">
        <f>VLOOKUP(C50,'SOR RATE 2025-26'!A:D,4,0)</f>
        <v>40646.269999999997</v>
      </c>
      <c r="S50" s="610">
        <f>R50*Q50</f>
        <v>40646.269999999997</v>
      </c>
      <c r="T50" s="171"/>
    </row>
    <row r="51" spans="1:21" ht="18" customHeight="1">
      <c r="A51" s="186">
        <v>26</v>
      </c>
      <c r="B51" s="251" t="s">
        <v>1364</v>
      </c>
      <c r="C51" s="1330">
        <v>7131930221</v>
      </c>
      <c r="D51" s="186" t="s">
        <v>32</v>
      </c>
      <c r="E51" s="1328" t="s">
        <v>1326</v>
      </c>
      <c r="F51" s="610"/>
      <c r="G51" s="610"/>
      <c r="H51" s="1328" t="s">
        <v>1326</v>
      </c>
      <c r="I51" s="610"/>
      <c r="J51" s="610"/>
      <c r="K51" s="1328">
        <v>1</v>
      </c>
      <c r="L51" s="253">
        <f>VLOOKUP(C51,'SOR RATE 2025-26'!A:D,4,0)</f>
        <v>10052.16</v>
      </c>
      <c r="M51" s="610">
        <f>L51*K51</f>
        <v>10052.16</v>
      </c>
      <c r="N51" s="1328">
        <v>1</v>
      </c>
      <c r="O51" s="610">
        <f>+L51</f>
        <v>10052.16</v>
      </c>
      <c r="P51" s="610">
        <f>O51*N51</f>
        <v>10052.16</v>
      </c>
      <c r="Q51" s="597">
        <v>1</v>
      </c>
      <c r="R51" s="610">
        <f>VLOOKUP(C51,'SOR RATE 2025-26'!A:D,4,0)</f>
        <v>10052.16</v>
      </c>
      <c r="S51" s="610">
        <f>R51*Q51</f>
        <v>10052.16</v>
      </c>
    </row>
    <row r="52" spans="1:21" ht="30">
      <c r="A52" s="636">
        <v>27</v>
      </c>
      <c r="B52" s="255" t="s">
        <v>45</v>
      </c>
      <c r="C52" s="636"/>
      <c r="D52" s="636"/>
      <c r="E52" s="636"/>
      <c r="F52" s="636"/>
      <c r="G52" s="1252">
        <f>SUM(G10:G51)</f>
        <v>94613.295260000014</v>
      </c>
      <c r="H52" s="1252"/>
      <c r="I52" s="1252"/>
      <c r="J52" s="1252">
        <f>SUM(J10:J51)</f>
        <v>125381.55689200002</v>
      </c>
      <c r="K52" s="1252"/>
      <c r="L52" s="1252"/>
      <c r="M52" s="1252">
        <f>SUM(M10:M51)</f>
        <v>148157.67249200004</v>
      </c>
      <c r="N52" s="1252"/>
      <c r="O52" s="1252"/>
      <c r="P52" s="1252">
        <f>SUM(P10:P51)</f>
        <v>196938.37856000004</v>
      </c>
      <c r="Q52" s="1252"/>
      <c r="R52" s="1252"/>
      <c r="S52" s="1252">
        <f>SUM(S10:S51)</f>
        <v>190214.71856000004</v>
      </c>
      <c r="T52" s="606"/>
      <c r="U52" s="632"/>
    </row>
    <row r="53" spans="1:21" ht="30">
      <c r="A53" s="1255">
        <v>28</v>
      </c>
      <c r="B53" s="255" t="s">
        <v>46</v>
      </c>
      <c r="C53" s="636"/>
      <c r="D53" s="636"/>
      <c r="E53" s="636"/>
      <c r="F53" s="636"/>
      <c r="G53" s="1252">
        <f>G52/1.18</f>
        <v>80180.758694915276</v>
      </c>
      <c r="H53" s="1355"/>
      <c r="I53" s="1252"/>
      <c r="J53" s="1252">
        <f>J52/1.18</f>
        <v>106255.55668813562</v>
      </c>
      <c r="K53" s="1355"/>
      <c r="L53" s="1252"/>
      <c r="M53" s="1252">
        <f>M52/1.18</f>
        <v>125557.34956949156</v>
      </c>
      <c r="N53" s="1355"/>
      <c r="O53" s="1252"/>
      <c r="P53" s="1252">
        <f>P52/1.18</f>
        <v>166896.9309830509</v>
      </c>
      <c r="Q53" s="1252"/>
      <c r="R53" s="1252"/>
      <c r="S53" s="1252">
        <f>S52/1.18</f>
        <v>161198.91403389836</v>
      </c>
      <c r="T53" s="606"/>
      <c r="U53" s="632"/>
    </row>
    <row r="54" spans="1:21" ht="28.5" customHeight="1">
      <c r="A54" s="254">
        <v>29</v>
      </c>
      <c r="B54" s="258" t="s">
        <v>2016</v>
      </c>
      <c r="C54" s="295"/>
      <c r="D54" s="295"/>
      <c r="E54" s="295"/>
      <c r="F54" s="392">
        <v>7.4999999999999997E-2</v>
      </c>
      <c r="G54" s="253">
        <f>F54*G53</f>
        <v>6013.5569021186457</v>
      </c>
      <c r="H54" s="695"/>
      <c r="I54" s="392">
        <v>7.4999999999999997E-2</v>
      </c>
      <c r="J54" s="253">
        <f>I54*J53</f>
        <v>7969.1667516101716</v>
      </c>
      <c r="K54" s="695"/>
      <c r="L54" s="392">
        <v>7.4999999999999997E-2</v>
      </c>
      <c r="M54" s="253">
        <f>L54*M53</f>
        <v>9416.8012177118671</v>
      </c>
      <c r="N54" s="695"/>
      <c r="O54" s="392">
        <v>7.4999999999999997E-2</v>
      </c>
      <c r="P54" s="253">
        <f>O54*P53</f>
        <v>12517.269823728817</v>
      </c>
      <c r="Q54" s="253"/>
      <c r="R54" s="392">
        <v>7.4999999999999997E-2</v>
      </c>
      <c r="S54" s="253">
        <f>R54*S53</f>
        <v>12089.918552542376</v>
      </c>
      <c r="T54" s="309"/>
      <c r="U54" s="606"/>
    </row>
    <row r="55" spans="1:21" ht="28.5">
      <c r="A55" s="252">
        <v>30</v>
      </c>
      <c r="B55" s="715" t="s">
        <v>2307</v>
      </c>
      <c r="C55" s="623"/>
      <c r="D55" s="186" t="s">
        <v>12</v>
      </c>
      <c r="E55" s="186">
        <v>1</v>
      </c>
      <c r="F55" s="610">
        <f>3266.55*1.029</f>
        <v>3361.2799500000001</v>
      </c>
      <c r="G55" s="610">
        <f>F55*E55</f>
        <v>3361.2799500000001</v>
      </c>
      <c r="H55" s="186">
        <v>1</v>
      </c>
      <c r="I55" s="610">
        <f>+F55</f>
        <v>3361.2799500000001</v>
      </c>
      <c r="J55" s="610">
        <f>I55*H55</f>
        <v>3361.2799500000001</v>
      </c>
      <c r="K55" s="597">
        <v>1</v>
      </c>
      <c r="L55" s="610">
        <f>+F55</f>
        <v>3361.2799500000001</v>
      </c>
      <c r="M55" s="610">
        <f>L55*K55</f>
        <v>3361.2799500000001</v>
      </c>
      <c r="N55" s="597">
        <v>1</v>
      </c>
      <c r="O55" s="610">
        <f>+F55</f>
        <v>3361.2799500000001</v>
      </c>
      <c r="P55" s="610">
        <f>O55*N55</f>
        <v>3361.2799500000001</v>
      </c>
      <c r="Q55" s="597">
        <v>1</v>
      </c>
      <c r="R55" s="610">
        <f>O55</f>
        <v>3361.2799500000001</v>
      </c>
      <c r="S55" s="610">
        <f>R55*Q55</f>
        <v>3361.2799500000001</v>
      </c>
      <c r="T55" s="897"/>
    </row>
    <row r="56" spans="1:21" ht="21" customHeight="1">
      <c r="A56" s="186">
        <v>31</v>
      </c>
      <c r="B56" s="251" t="s">
        <v>1367</v>
      </c>
      <c r="C56" s="186"/>
      <c r="D56" s="186"/>
      <c r="E56" s="186"/>
      <c r="F56" s="186"/>
      <c r="G56" s="610">
        <v>13303.3</v>
      </c>
      <c r="H56" s="610"/>
      <c r="I56" s="610"/>
      <c r="J56" s="610">
        <v>15169.25</v>
      </c>
      <c r="K56" s="610"/>
      <c r="L56" s="610"/>
      <c r="M56" s="610">
        <v>18844.27</v>
      </c>
      <c r="N56" s="610"/>
      <c r="O56" s="610"/>
      <c r="P56" s="610">
        <v>20643.11</v>
      </c>
      <c r="Q56" s="610"/>
      <c r="R56" s="610"/>
      <c r="S56" s="610">
        <v>20643.11</v>
      </c>
      <c r="T56" s="790"/>
    </row>
    <row r="57" spans="1:21" ht="19.5" customHeight="1">
      <c r="A57" s="186">
        <v>32</v>
      </c>
      <c r="B57" s="600" t="s">
        <v>69</v>
      </c>
      <c r="C57" s="186"/>
      <c r="D57" s="1356" t="s">
        <v>63</v>
      </c>
      <c r="E57" s="186">
        <v>2.1</v>
      </c>
      <c r="F57" s="208">
        <f>719.45*1.029</f>
        <v>740.31404999999995</v>
      </c>
      <c r="G57" s="610">
        <f>E57*F57</f>
        <v>1554.6595049999999</v>
      </c>
      <c r="H57" s="186">
        <f>+E57</f>
        <v>2.1</v>
      </c>
      <c r="I57" s="208">
        <f>719.45*1.029</f>
        <v>740.31404999999995</v>
      </c>
      <c r="J57" s="610">
        <f>H57*I57</f>
        <v>1554.6595049999999</v>
      </c>
      <c r="K57" s="186">
        <f>+E57</f>
        <v>2.1</v>
      </c>
      <c r="L57" s="208">
        <f>719.45*1.029</f>
        <v>740.31404999999995</v>
      </c>
      <c r="M57" s="610">
        <f>K57*L57</f>
        <v>1554.6595049999999</v>
      </c>
      <c r="N57" s="186">
        <v>2.2999999999999998</v>
      </c>
      <c r="O57" s="208">
        <f>719.45*1.029</f>
        <v>740.31404999999995</v>
      </c>
      <c r="P57" s="610">
        <f>N57*O57</f>
        <v>1702.7223149999998</v>
      </c>
      <c r="Q57" s="1357">
        <v>2.2999999999999998</v>
      </c>
      <c r="R57" s="208">
        <f>719.45*1.029</f>
        <v>740.31404999999995</v>
      </c>
      <c r="S57" s="610">
        <f>R57*Q57</f>
        <v>1702.7223149999998</v>
      </c>
      <c r="T57" s="407"/>
    </row>
    <row r="58" spans="1:21" ht="35.25" customHeight="1">
      <c r="A58" s="186">
        <v>33</v>
      </c>
      <c r="B58" s="1359" t="s">
        <v>1902</v>
      </c>
      <c r="C58" s="186"/>
      <c r="D58" s="1356"/>
      <c r="E58" s="186"/>
      <c r="F58" s="208"/>
      <c r="G58" s="1358"/>
      <c r="H58" s="186"/>
      <c r="I58" s="208"/>
      <c r="J58" s="1358"/>
      <c r="K58" s="186"/>
      <c r="L58" s="208"/>
      <c r="M58" s="610"/>
      <c r="N58" s="186"/>
      <c r="O58" s="208"/>
      <c r="P58" s="610"/>
      <c r="Q58" s="1357"/>
      <c r="R58" s="208"/>
      <c r="S58" s="610"/>
      <c r="T58" s="1296"/>
    </row>
    <row r="59" spans="1:21" ht="27" customHeight="1">
      <c r="A59" s="186" t="s">
        <v>1857</v>
      </c>
      <c r="B59" s="224" t="s">
        <v>1938</v>
      </c>
      <c r="C59" s="186"/>
      <c r="D59" s="1356"/>
      <c r="E59" s="186"/>
      <c r="F59" s="1119">
        <v>0.02</v>
      </c>
      <c r="G59" s="1358">
        <f>F59*G53</f>
        <v>1603.6151738983056</v>
      </c>
      <c r="H59" s="186"/>
      <c r="I59" s="1119">
        <v>0.02</v>
      </c>
      <c r="J59" s="1358">
        <f>I59*J53</f>
        <v>2125.1111337627126</v>
      </c>
      <c r="K59" s="186"/>
      <c r="L59" s="1119">
        <v>0.02</v>
      </c>
      <c r="M59" s="610">
        <f>L59*M53</f>
        <v>2511.1469913898313</v>
      </c>
      <c r="N59" s="186"/>
      <c r="O59" s="1119">
        <v>0.02</v>
      </c>
      <c r="P59" s="610">
        <f>O59*P53</f>
        <v>3337.938619661018</v>
      </c>
      <c r="Q59" s="1357"/>
      <c r="R59" s="1119">
        <v>0.02</v>
      </c>
      <c r="S59" s="610">
        <f>R59*S53</f>
        <v>3223.9782806779672</v>
      </c>
      <c r="T59" s="1296"/>
    </row>
    <row r="60" spans="1:21" ht="68.25" customHeight="1">
      <c r="A60" s="186">
        <v>34</v>
      </c>
      <c r="B60" s="916" t="s">
        <v>2680</v>
      </c>
      <c r="C60" s="186"/>
      <c r="D60" s="1356"/>
      <c r="E60" s="186"/>
      <c r="F60" s="208"/>
      <c r="G60" s="1358">
        <f>(G59+G57+G56+G55+G54+G53)*0.125</f>
        <v>13252.146278241529</v>
      </c>
      <c r="H60" s="186"/>
      <c r="I60" s="208"/>
      <c r="J60" s="1358">
        <f>(J59+J57+J56+J55+J54+J53)*0.125</f>
        <v>17054.378003563565</v>
      </c>
      <c r="K60" s="186"/>
      <c r="L60" s="208"/>
      <c r="M60" s="610">
        <f>(M59+M57+M56+M55+M54+M53)*0.125</f>
        <v>20155.688404199158</v>
      </c>
      <c r="N60" s="186"/>
      <c r="O60" s="208"/>
      <c r="P60" s="610">
        <f>(P59+P57+P56+P55+P54+P53)*0.125</f>
        <v>26057.406461430091</v>
      </c>
      <c r="Q60" s="1357"/>
      <c r="R60" s="208"/>
      <c r="S60" s="610">
        <f>(S59+S57+S56+S55+S54+S53)*0.125</f>
        <v>25277.490391514839</v>
      </c>
      <c r="T60" s="407"/>
    </row>
    <row r="61" spans="1:21" ht="45.75" customHeight="1">
      <c r="A61" s="1256">
        <v>35</v>
      </c>
      <c r="B61" s="867" t="s">
        <v>1940</v>
      </c>
      <c r="C61" s="186"/>
      <c r="D61" s="186"/>
      <c r="E61" s="186"/>
      <c r="F61" s="186"/>
      <c r="G61" s="1252">
        <f>G60+G59+G57+G56+G55+G54+G53</f>
        <v>119269.31650417377</v>
      </c>
      <c r="H61" s="636"/>
      <c r="I61" s="636"/>
      <c r="J61" s="1252">
        <f>J60+J59+J57+J56+J55+J54+J53</f>
        <v>153489.40203207207</v>
      </c>
      <c r="K61" s="636"/>
      <c r="L61" s="636"/>
      <c r="M61" s="1252">
        <f>M60+M59+M57+M56+M55++M54+M53</f>
        <v>181401.19563779241</v>
      </c>
      <c r="N61" s="636"/>
      <c r="O61" s="636"/>
      <c r="P61" s="1252">
        <f>P60+P59+P57+P56+P55+P54+P53</f>
        <v>234516.65815287083</v>
      </c>
      <c r="Q61" s="1252"/>
      <c r="R61" s="1252"/>
      <c r="S61" s="1252">
        <f>S60+S59+S57+S56+S55+S54+S53</f>
        <v>227497.41352363356</v>
      </c>
      <c r="T61" s="621"/>
    </row>
    <row r="62" spans="1:21" ht="37.5" customHeight="1">
      <c r="A62" s="186">
        <v>36</v>
      </c>
      <c r="B62" s="258" t="s">
        <v>1884</v>
      </c>
      <c r="C62" s="186"/>
      <c r="D62" s="186"/>
      <c r="E62" s="186"/>
      <c r="F62" s="186">
        <v>0.09</v>
      </c>
      <c r="G62" s="610">
        <f>G61*F62</f>
        <v>10734.238485375639</v>
      </c>
      <c r="H62" s="186"/>
      <c r="I62" s="186">
        <v>0.09</v>
      </c>
      <c r="J62" s="610">
        <f>J61*I62</f>
        <v>13814.046182886486</v>
      </c>
      <c r="K62" s="186"/>
      <c r="L62" s="186">
        <v>0.09</v>
      </c>
      <c r="M62" s="610">
        <f>M61*L62</f>
        <v>16326.107607401316</v>
      </c>
      <c r="N62" s="186"/>
      <c r="O62" s="186">
        <v>0.09</v>
      </c>
      <c r="P62" s="610">
        <f>P61*O62</f>
        <v>21106.499233758375</v>
      </c>
      <c r="Q62" s="610"/>
      <c r="R62" s="610">
        <v>0.09</v>
      </c>
      <c r="S62" s="610">
        <f>S61*R62</f>
        <v>20474.767217127021</v>
      </c>
      <c r="T62" s="621"/>
    </row>
    <row r="63" spans="1:21" ht="32.25" customHeight="1">
      <c r="A63" s="186">
        <v>37</v>
      </c>
      <c r="B63" s="258" t="s">
        <v>1885</v>
      </c>
      <c r="C63" s="186"/>
      <c r="D63" s="186"/>
      <c r="E63" s="186"/>
      <c r="F63" s="186">
        <v>0.09</v>
      </c>
      <c r="G63" s="610">
        <f>G61*F63</f>
        <v>10734.238485375639</v>
      </c>
      <c r="H63" s="186"/>
      <c r="I63" s="186">
        <v>0.09</v>
      </c>
      <c r="J63" s="610">
        <f>J61*I63</f>
        <v>13814.046182886486</v>
      </c>
      <c r="K63" s="186"/>
      <c r="L63" s="186">
        <v>0.09</v>
      </c>
      <c r="M63" s="610">
        <f>M61*L63</f>
        <v>16326.107607401316</v>
      </c>
      <c r="N63" s="186"/>
      <c r="O63" s="186">
        <v>0.09</v>
      </c>
      <c r="P63" s="610">
        <f>P61*O63</f>
        <v>21106.499233758375</v>
      </c>
      <c r="Q63" s="610"/>
      <c r="R63" s="610">
        <v>0.09</v>
      </c>
      <c r="S63" s="610">
        <f>S61*R63</f>
        <v>20474.767217127021</v>
      </c>
      <c r="T63" s="710"/>
    </row>
    <row r="64" spans="1:21" s="338" customFormat="1" ht="30.75" customHeight="1">
      <c r="A64" s="252">
        <v>38</v>
      </c>
      <c r="B64" s="715" t="s">
        <v>1939</v>
      </c>
      <c r="C64" s="186"/>
      <c r="D64" s="186"/>
      <c r="E64" s="186"/>
      <c r="F64" s="186"/>
      <c r="G64" s="610">
        <f>G61+G62+G63</f>
        <v>140737.79347492504</v>
      </c>
      <c r="H64" s="610"/>
      <c r="I64" s="610"/>
      <c r="J64" s="610">
        <f>J61+J62+J63</f>
        <v>181117.49439784506</v>
      </c>
      <c r="K64" s="610"/>
      <c r="L64" s="610"/>
      <c r="M64" s="610">
        <f>M61+M62+M63</f>
        <v>214053.41085259506</v>
      </c>
      <c r="N64" s="610"/>
      <c r="O64" s="610"/>
      <c r="P64" s="610">
        <f>P61+P62+P63</f>
        <v>276729.65662038757</v>
      </c>
      <c r="Q64" s="610"/>
      <c r="R64" s="610"/>
      <c r="S64" s="610">
        <f>S61+S62+S63</f>
        <v>268446.94795788761</v>
      </c>
    </row>
    <row r="65" spans="1:20" s="1361" customFormat="1" ht="33" customHeight="1">
      <c r="A65" s="636">
        <v>39</v>
      </c>
      <c r="B65" s="263" t="s">
        <v>49</v>
      </c>
      <c r="C65" s="1360"/>
      <c r="D65" s="1360"/>
      <c r="E65" s="1360"/>
      <c r="F65" s="1360"/>
      <c r="G65" s="1252">
        <f>ROUND(G64,0)</f>
        <v>140738</v>
      </c>
      <c r="H65" s="1252"/>
      <c r="I65" s="1252"/>
      <c r="J65" s="1252">
        <f>ROUND(J64,0)</f>
        <v>181117</v>
      </c>
      <c r="K65" s="1252"/>
      <c r="L65" s="1252"/>
      <c r="M65" s="1252">
        <f>ROUND(M64,0)</f>
        <v>214053</v>
      </c>
      <c r="N65" s="1252"/>
      <c r="O65" s="1252"/>
      <c r="P65" s="1252">
        <f>ROUND(P64,0)</f>
        <v>276730</v>
      </c>
      <c r="Q65" s="1252"/>
      <c r="R65" s="1252"/>
      <c r="S65" s="1252">
        <f>ROUND(S64,0)</f>
        <v>268447</v>
      </c>
    </row>
    <row r="67" spans="1:20" s="629" customFormat="1" ht="18.75" customHeight="1">
      <c r="A67" s="361"/>
      <c r="B67" s="1941" t="s">
        <v>1447</v>
      </c>
      <c r="C67" s="1941"/>
      <c r="D67" s="1941"/>
      <c r="E67" s="1941"/>
      <c r="F67" s="1941"/>
      <c r="G67" s="1941"/>
      <c r="H67" s="1941"/>
      <c r="I67" s="364"/>
      <c r="J67" s="364"/>
      <c r="K67" s="364"/>
      <c r="L67" s="364"/>
      <c r="M67" s="364"/>
      <c r="N67" s="364"/>
      <c r="O67" s="364"/>
      <c r="P67" s="364"/>
      <c r="Q67" s="364"/>
      <c r="R67" s="364"/>
      <c r="S67" s="364"/>
    </row>
    <row r="68" spans="1:20" s="629" customFormat="1" ht="17.25" customHeight="1">
      <c r="A68" s="363"/>
      <c r="B68" s="1942" t="s">
        <v>1448</v>
      </c>
      <c r="C68" s="1942"/>
      <c r="D68" s="1942"/>
      <c r="E68" s="1942"/>
      <c r="F68" s="1942"/>
      <c r="G68" s="1942"/>
      <c r="H68" s="1942"/>
      <c r="I68" s="366"/>
      <c r="J68" s="366"/>
      <c r="K68" s="630"/>
      <c r="L68" s="366"/>
      <c r="M68" s="366"/>
      <c r="N68" s="630"/>
      <c r="O68" s="630"/>
      <c r="P68" s="630"/>
      <c r="Q68" s="630"/>
      <c r="R68" s="630"/>
      <c r="S68" s="630"/>
    </row>
    <row r="69" spans="1:20" s="629" customFormat="1">
      <c r="A69" s="363"/>
      <c r="B69" s="364"/>
      <c r="C69" s="365"/>
      <c r="D69" s="366"/>
      <c r="E69" s="363"/>
      <c r="F69" s="366"/>
      <c r="G69" s="366"/>
      <c r="H69" s="363"/>
      <c r="I69" s="366"/>
      <c r="J69" s="366"/>
      <c r="K69" s="363"/>
      <c r="L69" s="366"/>
      <c r="M69" s="366"/>
      <c r="N69" s="363"/>
      <c r="P69" s="630"/>
      <c r="Q69" s="630"/>
      <c r="R69" s="630"/>
      <c r="S69" s="630"/>
      <c r="T69" s="630"/>
    </row>
    <row r="70" spans="1:20" s="629" customFormat="1" ht="42" customHeight="1">
      <c r="A70" s="363"/>
      <c r="B70" s="1961" t="s">
        <v>2732</v>
      </c>
      <c r="C70" s="1961"/>
      <c r="D70" s="1961"/>
      <c r="E70" s="1961"/>
      <c r="F70" s="1961"/>
      <c r="G70" s="1961"/>
      <c r="H70" s="1961"/>
      <c r="I70" s="366"/>
      <c r="J70" s="366"/>
      <c r="K70" s="363"/>
      <c r="L70" s="366"/>
      <c r="M70" s="366"/>
      <c r="N70" s="363"/>
      <c r="P70" s="630"/>
      <c r="Q70" s="630"/>
      <c r="R70" s="630"/>
      <c r="S70" s="630"/>
      <c r="T70" s="630"/>
    </row>
    <row r="71" spans="1:20" s="629" customFormat="1" ht="30" customHeight="1">
      <c r="A71" s="363"/>
      <c r="B71" s="1961" t="s">
        <v>1856</v>
      </c>
      <c r="C71" s="1961"/>
      <c r="D71" s="1961"/>
      <c r="E71" s="1961"/>
      <c r="F71" s="1961"/>
      <c r="G71" s="1961"/>
      <c r="H71" s="1961"/>
      <c r="I71" s="366"/>
      <c r="J71" s="366"/>
      <c r="K71" s="363"/>
      <c r="L71" s="366"/>
      <c r="M71" s="366"/>
      <c r="N71" s="363"/>
      <c r="P71" s="630"/>
      <c r="Q71" s="630"/>
      <c r="R71" s="630"/>
      <c r="S71" s="630"/>
      <c r="T71" s="630"/>
    </row>
    <row r="72" spans="1:20" s="629" customFormat="1" ht="30" customHeight="1">
      <c r="A72" s="363"/>
      <c r="B72" s="1961" t="s">
        <v>2651</v>
      </c>
      <c r="C72" s="1961"/>
      <c r="D72" s="1961"/>
      <c r="E72" s="1961"/>
      <c r="F72" s="1961"/>
      <c r="G72" s="1961"/>
      <c r="H72" s="1784"/>
      <c r="I72" s="366"/>
      <c r="J72" s="366"/>
      <c r="K72" s="363"/>
      <c r="L72" s="366"/>
      <c r="M72" s="366"/>
      <c r="N72" s="363"/>
      <c r="P72" s="630"/>
      <c r="Q72" s="630"/>
      <c r="R72" s="630"/>
      <c r="S72" s="630"/>
      <c r="T72" s="630"/>
    </row>
    <row r="73" spans="1:20" s="629" customFormat="1" ht="30" customHeight="1">
      <c r="A73" s="363"/>
      <c r="B73" s="1961" t="s">
        <v>2696</v>
      </c>
      <c r="C73" s="1961"/>
      <c r="D73" s="1961"/>
      <c r="E73" s="1961"/>
      <c r="F73" s="1961"/>
      <c r="G73" s="1961"/>
      <c r="H73" s="1787"/>
      <c r="I73" s="366"/>
      <c r="J73" s="366"/>
      <c r="K73" s="363"/>
      <c r="L73" s="366"/>
      <c r="M73" s="366"/>
      <c r="N73" s="363"/>
      <c r="P73" s="630"/>
      <c r="Q73" s="630"/>
      <c r="R73" s="630"/>
      <c r="S73" s="630"/>
      <c r="T73" s="630"/>
    </row>
    <row r="74" spans="1:20" s="629" customFormat="1" ht="20.25">
      <c r="A74" s="368" t="s">
        <v>50</v>
      </c>
      <c r="B74" s="369" t="s">
        <v>1450</v>
      </c>
      <c r="C74" s="365"/>
      <c r="D74" s="366"/>
      <c r="E74" s="363"/>
      <c r="F74" s="366"/>
      <c r="G74" s="366"/>
      <c r="H74" s="363"/>
      <c r="I74" s="366"/>
      <c r="J74" s="366"/>
      <c r="K74" s="363"/>
      <c r="L74" s="366"/>
      <c r="M74" s="366"/>
      <c r="N74" s="363"/>
    </row>
    <row r="75" spans="1:20" s="629" customFormat="1" ht="26.25" customHeight="1">
      <c r="A75" s="363"/>
      <c r="H75" s="363"/>
      <c r="I75" s="366"/>
      <c r="J75" s="366"/>
      <c r="K75" s="363"/>
      <c r="L75" s="366"/>
      <c r="M75" s="366"/>
      <c r="N75" s="363"/>
    </row>
    <row r="76" spans="1:20" ht="14.25">
      <c r="A76" s="1362"/>
      <c r="B76" s="172"/>
      <c r="C76" s="1363"/>
      <c r="D76" s="1364"/>
      <c r="E76" s="1364"/>
      <c r="F76" s="1365"/>
      <c r="G76" s="1365"/>
      <c r="H76" s="1366"/>
      <c r="I76" s="1365"/>
      <c r="J76" s="1365"/>
      <c r="K76" s="1366"/>
      <c r="L76" s="1365"/>
      <c r="M76" s="1365"/>
      <c r="N76" s="1366"/>
      <c r="O76" s="1365"/>
      <c r="P76" s="1365"/>
      <c r="Q76" s="1365"/>
      <c r="R76" s="1365"/>
      <c r="S76" s="1365"/>
    </row>
  </sheetData>
  <mergeCells count="21">
    <mergeCell ref="D1:J1"/>
    <mergeCell ref="B3:M3"/>
    <mergeCell ref="A7:A8"/>
    <mergeCell ref="B72:G72"/>
    <mergeCell ref="N5:O5"/>
    <mergeCell ref="B7:B8"/>
    <mergeCell ref="C7:C8"/>
    <mergeCell ref="D7:D8"/>
    <mergeCell ref="E7:G7"/>
    <mergeCell ref="H7:J7"/>
    <mergeCell ref="K7:M7"/>
    <mergeCell ref="N7:P7"/>
    <mergeCell ref="B67:H67"/>
    <mergeCell ref="B68:H68"/>
    <mergeCell ref="B70:H70"/>
    <mergeCell ref="B71:H71"/>
    <mergeCell ref="B73:G73"/>
    <mergeCell ref="Q7:S7"/>
    <mergeCell ref="A18:A20"/>
    <mergeCell ref="A28:A30"/>
    <mergeCell ref="A35:A39"/>
  </mergeCells>
  <conditionalFormatting sqref="B52">
    <cfRule type="cellIs" dxfId="40" priority="2" stopIfTrue="1" operator="equal">
      <formula>"?"</formula>
    </cfRule>
  </conditionalFormatting>
  <conditionalFormatting sqref="B53">
    <cfRule type="cellIs" dxfId="39" priority="1" stopIfTrue="1" operator="equal">
      <formula>"?"</formula>
    </cfRule>
  </conditionalFormatting>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topLeftCell="D36" workbookViewId="0">
      <selection activeCell="B42" sqref="B42:G42"/>
    </sheetView>
  </sheetViews>
  <sheetFormatPr defaultRowHeight="12.75"/>
  <cols>
    <col min="1" max="1" width="4.42578125" style="1433" customWidth="1"/>
    <col min="2" max="2" width="29.42578125" style="28" customWidth="1"/>
    <col min="3" max="3" width="12.42578125" style="28" bestFit="1" customWidth="1"/>
    <col min="4" max="4" width="5.140625" style="28" bestFit="1" customWidth="1"/>
    <col min="5" max="5" width="4.7109375" style="28" customWidth="1"/>
    <col min="6" max="6" width="10.7109375" style="28" bestFit="1" customWidth="1"/>
    <col min="7" max="7" width="11.85546875" style="28" bestFit="1" customWidth="1"/>
    <col min="8" max="8" width="4.7109375" style="28" customWidth="1"/>
    <col min="9" max="9" width="9.5703125" style="28" bestFit="1" customWidth="1"/>
    <col min="10" max="10" width="12" style="28" customWidth="1"/>
    <col min="11" max="11" width="4.7109375" style="28" customWidth="1"/>
    <col min="12" max="12" width="12.42578125" style="28" customWidth="1"/>
    <col min="13" max="13" width="13.85546875" style="28" customWidth="1"/>
    <col min="14" max="14" width="4.85546875" style="28" customWidth="1"/>
    <col min="15" max="15" width="15.140625" style="28" customWidth="1"/>
    <col min="16" max="16" width="10.85546875" style="28" customWidth="1"/>
    <col min="17" max="17" width="4.85546875" style="28" customWidth="1"/>
    <col min="18" max="18" width="15.42578125" style="28" customWidth="1"/>
    <col min="19" max="19" width="10.5703125" style="28" customWidth="1"/>
    <col min="20" max="20" width="22" style="28" customWidth="1"/>
    <col min="21" max="21" width="14.42578125" style="28" customWidth="1"/>
    <col min="22" max="256" width="9.140625" style="28"/>
    <col min="257" max="257" width="4.42578125" style="28" customWidth="1"/>
    <col min="258" max="258" width="29.42578125" style="28" customWidth="1"/>
    <col min="259" max="259" width="12.42578125" style="28" bestFit="1" customWidth="1"/>
    <col min="260" max="260" width="5.140625" style="28" bestFit="1" customWidth="1"/>
    <col min="261" max="261" width="4.7109375" style="28" customWidth="1"/>
    <col min="262" max="262" width="10.7109375" style="28" bestFit="1" customWidth="1"/>
    <col min="263" max="263" width="11.85546875" style="28" bestFit="1" customWidth="1"/>
    <col min="264" max="264" width="4.7109375" style="28" customWidth="1"/>
    <col min="265" max="266" width="9.5703125" style="28" bestFit="1" customWidth="1"/>
    <col min="267" max="267" width="4.7109375" style="28" customWidth="1"/>
    <col min="268" max="269" width="9.5703125" style="28" bestFit="1" customWidth="1"/>
    <col min="270" max="270" width="4.85546875" style="28" customWidth="1"/>
    <col min="271" max="271" width="9.5703125" style="28" bestFit="1" customWidth="1"/>
    <col min="272" max="272" width="10.85546875" style="28" customWidth="1"/>
    <col min="273" max="273" width="4.85546875" style="28" customWidth="1"/>
    <col min="274" max="274" width="9.5703125" style="28" bestFit="1" customWidth="1"/>
    <col min="275" max="275" width="10.5703125" style="28" customWidth="1"/>
    <col min="276" max="276" width="22" style="28" customWidth="1"/>
    <col min="277" max="277" width="14.42578125" style="28" customWidth="1"/>
    <col min="278" max="512" width="9.140625" style="28"/>
    <col min="513" max="513" width="4.42578125" style="28" customWidth="1"/>
    <col min="514" max="514" width="29.42578125" style="28" customWidth="1"/>
    <col min="515" max="515" width="12.42578125" style="28" bestFit="1" customWidth="1"/>
    <col min="516" max="516" width="5.140625" style="28" bestFit="1" customWidth="1"/>
    <col min="517" max="517" width="4.7109375" style="28" customWidth="1"/>
    <col min="518" max="518" width="10.7109375" style="28" bestFit="1" customWidth="1"/>
    <col min="519" max="519" width="11.85546875" style="28" bestFit="1" customWidth="1"/>
    <col min="520" max="520" width="4.7109375" style="28" customWidth="1"/>
    <col min="521" max="522" width="9.5703125" style="28" bestFit="1" customWidth="1"/>
    <col min="523" max="523" width="4.7109375" style="28" customWidth="1"/>
    <col min="524" max="525" width="9.5703125" style="28" bestFit="1" customWidth="1"/>
    <col min="526" max="526" width="4.85546875" style="28" customWidth="1"/>
    <col min="527" max="527" width="9.5703125" style="28" bestFit="1" customWidth="1"/>
    <col min="528" max="528" width="10.85546875" style="28" customWidth="1"/>
    <col min="529" max="529" width="4.85546875" style="28" customWidth="1"/>
    <col min="530" max="530" width="9.5703125" style="28" bestFit="1" customWidth="1"/>
    <col min="531" max="531" width="10.5703125" style="28" customWidth="1"/>
    <col min="532" max="532" width="22" style="28" customWidth="1"/>
    <col min="533" max="533" width="14.42578125" style="28" customWidth="1"/>
    <col min="534" max="768" width="9.140625" style="28"/>
    <col min="769" max="769" width="4.42578125" style="28" customWidth="1"/>
    <col min="770" max="770" width="29.42578125" style="28" customWidth="1"/>
    <col min="771" max="771" width="12.42578125" style="28" bestFit="1" customWidth="1"/>
    <col min="772" max="772" width="5.140625" style="28" bestFit="1" customWidth="1"/>
    <col min="773" max="773" width="4.7109375" style="28" customWidth="1"/>
    <col min="774" max="774" width="10.7109375" style="28" bestFit="1" customWidth="1"/>
    <col min="775" max="775" width="11.85546875" style="28" bestFit="1" customWidth="1"/>
    <col min="776" max="776" width="4.7109375" style="28" customWidth="1"/>
    <col min="777" max="778" width="9.5703125" style="28" bestFit="1" customWidth="1"/>
    <col min="779" max="779" width="4.7109375" style="28" customWidth="1"/>
    <col min="780" max="781" width="9.5703125" style="28" bestFit="1" customWidth="1"/>
    <col min="782" max="782" width="4.85546875" style="28" customWidth="1"/>
    <col min="783" max="783" width="9.5703125" style="28" bestFit="1" customWidth="1"/>
    <col min="784" max="784" width="10.85546875" style="28" customWidth="1"/>
    <col min="785" max="785" width="4.85546875" style="28" customWidth="1"/>
    <col min="786" max="786" width="9.5703125" style="28" bestFit="1" customWidth="1"/>
    <col min="787" max="787" width="10.5703125" style="28" customWidth="1"/>
    <col min="788" max="788" width="22" style="28" customWidth="1"/>
    <col min="789" max="789" width="14.42578125" style="28" customWidth="1"/>
    <col min="790" max="1024" width="9.140625" style="28"/>
    <col min="1025" max="1025" width="4.42578125" style="28" customWidth="1"/>
    <col min="1026" max="1026" width="29.42578125" style="28" customWidth="1"/>
    <col min="1027" max="1027" width="12.42578125" style="28" bestFit="1" customWidth="1"/>
    <col min="1028" max="1028" width="5.140625" style="28" bestFit="1" customWidth="1"/>
    <col min="1029" max="1029" width="4.7109375" style="28" customWidth="1"/>
    <col min="1030" max="1030" width="10.7109375" style="28" bestFit="1" customWidth="1"/>
    <col min="1031" max="1031" width="11.85546875" style="28" bestFit="1" customWidth="1"/>
    <col min="1032" max="1032" width="4.7109375" style="28" customWidth="1"/>
    <col min="1033" max="1034" width="9.5703125" style="28" bestFit="1" customWidth="1"/>
    <col min="1035" max="1035" width="4.7109375" style="28" customWidth="1"/>
    <col min="1036" max="1037" width="9.5703125" style="28" bestFit="1" customWidth="1"/>
    <col min="1038" max="1038" width="4.85546875" style="28" customWidth="1"/>
    <col min="1039" max="1039" width="9.5703125" style="28" bestFit="1" customWidth="1"/>
    <col min="1040" max="1040" width="10.85546875" style="28" customWidth="1"/>
    <col min="1041" max="1041" width="4.85546875" style="28" customWidth="1"/>
    <col min="1042" max="1042" width="9.5703125" style="28" bestFit="1" customWidth="1"/>
    <col min="1043" max="1043" width="10.5703125" style="28" customWidth="1"/>
    <col min="1044" max="1044" width="22" style="28" customWidth="1"/>
    <col min="1045" max="1045" width="14.42578125" style="28" customWidth="1"/>
    <col min="1046" max="1280" width="9.140625" style="28"/>
    <col min="1281" max="1281" width="4.42578125" style="28" customWidth="1"/>
    <col min="1282" max="1282" width="29.42578125" style="28" customWidth="1"/>
    <col min="1283" max="1283" width="12.42578125" style="28" bestFit="1" customWidth="1"/>
    <col min="1284" max="1284" width="5.140625" style="28" bestFit="1" customWidth="1"/>
    <col min="1285" max="1285" width="4.7109375" style="28" customWidth="1"/>
    <col min="1286" max="1286" width="10.7109375" style="28" bestFit="1" customWidth="1"/>
    <col min="1287" max="1287" width="11.85546875" style="28" bestFit="1" customWidth="1"/>
    <col min="1288" max="1288" width="4.7109375" style="28" customWidth="1"/>
    <col min="1289" max="1290" width="9.5703125" style="28" bestFit="1" customWidth="1"/>
    <col min="1291" max="1291" width="4.7109375" style="28" customWidth="1"/>
    <col min="1292" max="1293" width="9.5703125" style="28" bestFit="1" customWidth="1"/>
    <col min="1294" max="1294" width="4.85546875" style="28" customWidth="1"/>
    <col min="1295" max="1295" width="9.5703125" style="28" bestFit="1" customWidth="1"/>
    <col min="1296" max="1296" width="10.85546875" style="28" customWidth="1"/>
    <col min="1297" max="1297" width="4.85546875" style="28" customWidth="1"/>
    <col min="1298" max="1298" width="9.5703125" style="28" bestFit="1" customWidth="1"/>
    <col min="1299" max="1299" width="10.5703125" style="28" customWidth="1"/>
    <col min="1300" max="1300" width="22" style="28" customWidth="1"/>
    <col min="1301" max="1301" width="14.42578125" style="28" customWidth="1"/>
    <col min="1302" max="1536" width="9.140625" style="28"/>
    <col min="1537" max="1537" width="4.42578125" style="28" customWidth="1"/>
    <col min="1538" max="1538" width="29.42578125" style="28" customWidth="1"/>
    <col min="1539" max="1539" width="12.42578125" style="28" bestFit="1" customWidth="1"/>
    <col min="1540" max="1540" width="5.140625" style="28" bestFit="1" customWidth="1"/>
    <col min="1541" max="1541" width="4.7109375" style="28" customWidth="1"/>
    <col min="1542" max="1542" width="10.7109375" style="28" bestFit="1" customWidth="1"/>
    <col min="1543" max="1543" width="11.85546875" style="28" bestFit="1" customWidth="1"/>
    <col min="1544" max="1544" width="4.7109375" style="28" customWidth="1"/>
    <col min="1545" max="1546" width="9.5703125" style="28" bestFit="1" customWidth="1"/>
    <col min="1547" max="1547" width="4.7109375" style="28" customWidth="1"/>
    <col min="1548" max="1549" width="9.5703125" style="28" bestFit="1" customWidth="1"/>
    <col min="1550" max="1550" width="4.85546875" style="28" customWidth="1"/>
    <col min="1551" max="1551" width="9.5703125" style="28" bestFit="1" customWidth="1"/>
    <col min="1552" max="1552" width="10.85546875" style="28" customWidth="1"/>
    <col min="1553" max="1553" width="4.85546875" style="28" customWidth="1"/>
    <col min="1554" max="1554" width="9.5703125" style="28" bestFit="1" customWidth="1"/>
    <col min="1555" max="1555" width="10.5703125" style="28" customWidth="1"/>
    <col min="1556" max="1556" width="22" style="28" customWidth="1"/>
    <col min="1557" max="1557" width="14.42578125" style="28" customWidth="1"/>
    <col min="1558" max="1792" width="9.140625" style="28"/>
    <col min="1793" max="1793" width="4.42578125" style="28" customWidth="1"/>
    <col min="1794" max="1794" width="29.42578125" style="28" customWidth="1"/>
    <col min="1795" max="1795" width="12.42578125" style="28" bestFit="1" customWidth="1"/>
    <col min="1796" max="1796" width="5.140625" style="28" bestFit="1" customWidth="1"/>
    <col min="1797" max="1797" width="4.7109375" style="28" customWidth="1"/>
    <col min="1798" max="1798" width="10.7109375" style="28" bestFit="1" customWidth="1"/>
    <col min="1799" max="1799" width="11.85546875" style="28" bestFit="1" customWidth="1"/>
    <col min="1800" max="1800" width="4.7109375" style="28" customWidth="1"/>
    <col min="1801" max="1802" width="9.5703125" style="28" bestFit="1" customWidth="1"/>
    <col min="1803" max="1803" width="4.7109375" style="28" customWidth="1"/>
    <col min="1804" max="1805" width="9.5703125" style="28" bestFit="1" customWidth="1"/>
    <col min="1806" max="1806" width="4.85546875" style="28" customWidth="1"/>
    <col min="1807" max="1807" width="9.5703125" style="28" bestFit="1" customWidth="1"/>
    <col min="1808" max="1808" width="10.85546875" style="28" customWidth="1"/>
    <col min="1809" max="1809" width="4.85546875" style="28" customWidth="1"/>
    <col min="1810" max="1810" width="9.5703125" style="28" bestFit="1" customWidth="1"/>
    <col min="1811" max="1811" width="10.5703125" style="28" customWidth="1"/>
    <col min="1812" max="1812" width="22" style="28" customWidth="1"/>
    <col min="1813" max="1813" width="14.42578125" style="28" customWidth="1"/>
    <col min="1814" max="2048" width="9.140625" style="28"/>
    <col min="2049" max="2049" width="4.42578125" style="28" customWidth="1"/>
    <col min="2050" max="2050" width="29.42578125" style="28" customWidth="1"/>
    <col min="2051" max="2051" width="12.42578125" style="28" bestFit="1" customWidth="1"/>
    <col min="2052" max="2052" width="5.140625" style="28" bestFit="1" customWidth="1"/>
    <col min="2053" max="2053" width="4.7109375" style="28" customWidth="1"/>
    <col min="2054" max="2054" width="10.7109375" style="28" bestFit="1" customWidth="1"/>
    <col min="2055" max="2055" width="11.85546875" style="28" bestFit="1" customWidth="1"/>
    <col min="2056" max="2056" width="4.7109375" style="28" customWidth="1"/>
    <col min="2057" max="2058" width="9.5703125" style="28" bestFit="1" customWidth="1"/>
    <col min="2059" max="2059" width="4.7109375" style="28" customWidth="1"/>
    <col min="2060" max="2061" width="9.5703125" style="28" bestFit="1" customWidth="1"/>
    <col min="2062" max="2062" width="4.85546875" style="28" customWidth="1"/>
    <col min="2063" max="2063" width="9.5703125" style="28" bestFit="1" customWidth="1"/>
    <col min="2064" max="2064" width="10.85546875" style="28" customWidth="1"/>
    <col min="2065" max="2065" width="4.85546875" style="28" customWidth="1"/>
    <col min="2066" max="2066" width="9.5703125" style="28" bestFit="1" customWidth="1"/>
    <col min="2067" max="2067" width="10.5703125" style="28" customWidth="1"/>
    <col min="2068" max="2068" width="22" style="28" customWidth="1"/>
    <col min="2069" max="2069" width="14.42578125" style="28" customWidth="1"/>
    <col min="2070" max="2304" width="9.140625" style="28"/>
    <col min="2305" max="2305" width="4.42578125" style="28" customWidth="1"/>
    <col min="2306" max="2306" width="29.42578125" style="28" customWidth="1"/>
    <col min="2307" max="2307" width="12.42578125" style="28" bestFit="1" customWidth="1"/>
    <col min="2308" max="2308" width="5.140625" style="28" bestFit="1" customWidth="1"/>
    <col min="2309" max="2309" width="4.7109375" style="28" customWidth="1"/>
    <col min="2310" max="2310" width="10.7109375" style="28" bestFit="1" customWidth="1"/>
    <col min="2311" max="2311" width="11.85546875" style="28" bestFit="1" customWidth="1"/>
    <col min="2312" max="2312" width="4.7109375" style="28" customWidth="1"/>
    <col min="2313" max="2314" width="9.5703125" style="28" bestFit="1" customWidth="1"/>
    <col min="2315" max="2315" width="4.7109375" style="28" customWidth="1"/>
    <col min="2316" max="2317" width="9.5703125" style="28" bestFit="1" customWidth="1"/>
    <col min="2318" max="2318" width="4.85546875" style="28" customWidth="1"/>
    <col min="2319" max="2319" width="9.5703125" style="28" bestFit="1" customWidth="1"/>
    <col min="2320" max="2320" width="10.85546875" style="28" customWidth="1"/>
    <col min="2321" max="2321" width="4.85546875" style="28" customWidth="1"/>
    <col min="2322" max="2322" width="9.5703125" style="28" bestFit="1" customWidth="1"/>
    <col min="2323" max="2323" width="10.5703125" style="28" customWidth="1"/>
    <col min="2324" max="2324" width="22" style="28" customWidth="1"/>
    <col min="2325" max="2325" width="14.42578125" style="28" customWidth="1"/>
    <col min="2326" max="2560" width="9.140625" style="28"/>
    <col min="2561" max="2561" width="4.42578125" style="28" customWidth="1"/>
    <col min="2562" max="2562" width="29.42578125" style="28" customWidth="1"/>
    <col min="2563" max="2563" width="12.42578125" style="28" bestFit="1" customWidth="1"/>
    <col min="2564" max="2564" width="5.140625" style="28" bestFit="1" customWidth="1"/>
    <col min="2565" max="2565" width="4.7109375" style="28" customWidth="1"/>
    <col min="2566" max="2566" width="10.7109375" style="28" bestFit="1" customWidth="1"/>
    <col min="2567" max="2567" width="11.85546875" style="28" bestFit="1" customWidth="1"/>
    <col min="2568" max="2568" width="4.7109375" style="28" customWidth="1"/>
    <col min="2569" max="2570" width="9.5703125" style="28" bestFit="1" customWidth="1"/>
    <col min="2571" max="2571" width="4.7109375" style="28" customWidth="1"/>
    <col min="2572" max="2573" width="9.5703125" style="28" bestFit="1" customWidth="1"/>
    <col min="2574" max="2574" width="4.85546875" style="28" customWidth="1"/>
    <col min="2575" max="2575" width="9.5703125" style="28" bestFit="1" customWidth="1"/>
    <col min="2576" max="2576" width="10.85546875" style="28" customWidth="1"/>
    <col min="2577" max="2577" width="4.85546875" style="28" customWidth="1"/>
    <col min="2578" max="2578" width="9.5703125" style="28" bestFit="1" customWidth="1"/>
    <col min="2579" max="2579" width="10.5703125" style="28" customWidth="1"/>
    <col min="2580" max="2580" width="22" style="28" customWidth="1"/>
    <col min="2581" max="2581" width="14.42578125" style="28" customWidth="1"/>
    <col min="2582" max="2816" width="9.140625" style="28"/>
    <col min="2817" max="2817" width="4.42578125" style="28" customWidth="1"/>
    <col min="2818" max="2818" width="29.42578125" style="28" customWidth="1"/>
    <col min="2819" max="2819" width="12.42578125" style="28" bestFit="1" customWidth="1"/>
    <col min="2820" max="2820" width="5.140625" style="28" bestFit="1" customWidth="1"/>
    <col min="2821" max="2821" width="4.7109375" style="28" customWidth="1"/>
    <col min="2822" max="2822" width="10.7109375" style="28" bestFit="1" customWidth="1"/>
    <col min="2823" max="2823" width="11.85546875" style="28" bestFit="1" customWidth="1"/>
    <col min="2824" max="2824" width="4.7109375" style="28" customWidth="1"/>
    <col min="2825" max="2826" width="9.5703125" style="28" bestFit="1" customWidth="1"/>
    <col min="2827" max="2827" width="4.7109375" style="28" customWidth="1"/>
    <col min="2828" max="2829" width="9.5703125" style="28" bestFit="1" customWidth="1"/>
    <col min="2830" max="2830" width="4.85546875" style="28" customWidth="1"/>
    <col min="2831" max="2831" width="9.5703125" style="28" bestFit="1" customWidth="1"/>
    <col min="2832" max="2832" width="10.85546875" style="28" customWidth="1"/>
    <col min="2833" max="2833" width="4.85546875" style="28" customWidth="1"/>
    <col min="2834" max="2834" width="9.5703125" style="28" bestFit="1" customWidth="1"/>
    <col min="2835" max="2835" width="10.5703125" style="28" customWidth="1"/>
    <col min="2836" max="2836" width="22" style="28" customWidth="1"/>
    <col min="2837" max="2837" width="14.42578125" style="28" customWidth="1"/>
    <col min="2838" max="3072" width="9.140625" style="28"/>
    <col min="3073" max="3073" width="4.42578125" style="28" customWidth="1"/>
    <col min="3074" max="3074" width="29.42578125" style="28" customWidth="1"/>
    <col min="3075" max="3075" width="12.42578125" style="28" bestFit="1" customWidth="1"/>
    <col min="3076" max="3076" width="5.140625" style="28" bestFit="1" customWidth="1"/>
    <col min="3077" max="3077" width="4.7109375" style="28" customWidth="1"/>
    <col min="3078" max="3078" width="10.7109375" style="28" bestFit="1" customWidth="1"/>
    <col min="3079" max="3079" width="11.85546875" style="28" bestFit="1" customWidth="1"/>
    <col min="3080" max="3080" width="4.7109375" style="28" customWidth="1"/>
    <col min="3081" max="3082" width="9.5703125" style="28" bestFit="1" customWidth="1"/>
    <col min="3083" max="3083" width="4.7109375" style="28" customWidth="1"/>
    <col min="3084" max="3085" width="9.5703125" style="28" bestFit="1" customWidth="1"/>
    <col min="3086" max="3086" width="4.85546875" style="28" customWidth="1"/>
    <col min="3087" max="3087" width="9.5703125" style="28" bestFit="1" customWidth="1"/>
    <col min="3088" max="3088" width="10.85546875" style="28" customWidth="1"/>
    <col min="3089" max="3089" width="4.85546875" style="28" customWidth="1"/>
    <col min="3090" max="3090" width="9.5703125" style="28" bestFit="1" customWidth="1"/>
    <col min="3091" max="3091" width="10.5703125" style="28" customWidth="1"/>
    <col min="3092" max="3092" width="22" style="28" customWidth="1"/>
    <col min="3093" max="3093" width="14.42578125" style="28" customWidth="1"/>
    <col min="3094" max="3328" width="9.140625" style="28"/>
    <col min="3329" max="3329" width="4.42578125" style="28" customWidth="1"/>
    <col min="3330" max="3330" width="29.42578125" style="28" customWidth="1"/>
    <col min="3331" max="3331" width="12.42578125" style="28" bestFit="1" customWidth="1"/>
    <col min="3332" max="3332" width="5.140625" style="28" bestFit="1" customWidth="1"/>
    <col min="3333" max="3333" width="4.7109375" style="28" customWidth="1"/>
    <col min="3334" max="3334" width="10.7109375" style="28" bestFit="1" customWidth="1"/>
    <col min="3335" max="3335" width="11.85546875" style="28" bestFit="1" customWidth="1"/>
    <col min="3336" max="3336" width="4.7109375" style="28" customWidth="1"/>
    <col min="3337" max="3338" width="9.5703125" style="28" bestFit="1" customWidth="1"/>
    <col min="3339" max="3339" width="4.7109375" style="28" customWidth="1"/>
    <col min="3340" max="3341" width="9.5703125" style="28" bestFit="1" customWidth="1"/>
    <col min="3342" max="3342" width="4.85546875" style="28" customWidth="1"/>
    <col min="3343" max="3343" width="9.5703125" style="28" bestFit="1" customWidth="1"/>
    <col min="3344" max="3344" width="10.85546875" style="28" customWidth="1"/>
    <col min="3345" max="3345" width="4.85546875" style="28" customWidth="1"/>
    <col min="3346" max="3346" width="9.5703125" style="28" bestFit="1" customWidth="1"/>
    <col min="3347" max="3347" width="10.5703125" style="28" customWidth="1"/>
    <col min="3348" max="3348" width="22" style="28" customWidth="1"/>
    <col min="3349" max="3349" width="14.42578125" style="28" customWidth="1"/>
    <col min="3350" max="3584" width="9.140625" style="28"/>
    <col min="3585" max="3585" width="4.42578125" style="28" customWidth="1"/>
    <col min="3586" max="3586" width="29.42578125" style="28" customWidth="1"/>
    <col min="3587" max="3587" width="12.42578125" style="28" bestFit="1" customWidth="1"/>
    <col min="3588" max="3588" width="5.140625" style="28" bestFit="1" customWidth="1"/>
    <col min="3589" max="3589" width="4.7109375" style="28" customWidth="1"/>
    <col min="3590" max="3590" width="10.7109375" style="28" bestFit="1" customWidth="1"/>
    <col min="3591" max="3591" width="11.85546875" style="28" bestFit="1" customWidth="1"/>
    <col min="3592" max="3592" width="4.7109375" style="28" customWidth="1"/>
    <col min="3593" max="3594" width="9.5703125" style="28" bestFit="1" customWidth="1"/>
    <col min="3595" max="3595" width="4.7109375" style="28" customWidth="1"/>
    <col min="3596" max="3597" width="9.5703125" style="28" bestFit="1" customWidth="1"/>
    <col min="3598" max="3598" width="4.85546875" style="28" customWidth="1"/>
    <col min="3599" max="3599" width="9.5703125" style="28" bestFit="1" customWidth="1"/>
    <col min="3600" max="3600" width="10.85546875" style="28" customWidth="1"/>
    <col min="3601" max="3601" width="4.85546875" style="28" customWidth="1"/>
    <col min="3602" max="3602" width="9.5703125" style="28" bestFit="1" customWidth="1"/>
    <col min="3603" max="3603" width="10.5703125" style="28" customWidth="1"/>
    <col min="3604" max="3604" width="22" style="28" customWidth="1"/>
    <col min="3605" max="3605" width="14.42578125" style="28" customWidth="1"/>
    <col min="3606" max="3840" width="9.140625" style="28"/>
    <col min="3841" max="3841" width="4.42578125" style="28" customWidth="1"/>
    <col min="3842" max="3842" width="29.42578125" style="28" customWidth="1"/>
    <col min="3843" max="3843" width="12.42578125" style="28" bestFit="1" customWidth="1"/>
    <col min="3844" max="3844" width="5.140625" style="28" bestFit="1" customWidth="1"/>
    <col min="3845" max="3845" width="4.7109375" style="28" customWidth="1"/>
    <col min="3846" max="3846" width="10.7109375" style="28" bestFit="1" customWidth="1"/>
    <col min="3847" max="3847" width="11.85546875" style="28" bestFit="1" customWidth="1"/>
    <col min="3848" max="3848" width="4.7109375" style="28" customWidth="1"/>
    <col min="3849" max="3850" width="9.5703125" style="28" bestFit="1" customWidth="1"/>
    <col min="3851" max="3851" width="4.7109375" style="28" customWidth="1"/>
    <col min="3852" max="3853" width="9.5703125" style="28" bestFit="1" customWidth="1"/>
    <col min="3854" max="3854" width="4.85546875" style="28" customWidth="1"/>
    <col min="3855" max="3855" width="9.5703125" style="28" bestFit="1" customWidth="1"/>
    <col min="3856" max="3856" width="10.85546875" style="28" customWidth="1"/>
    <col min="3857" max="3857" width="4.85546875" style="28" customWidth="1"/>
    <col min="3858" max="3858" width="9.5703125" style="28" bestFit="1" customWidth="1"/>
    <col min="3859" max="3859" width="10.5703125" style="28" customWidth="1"/>
    <col min="3860" max="3860" width="22" style="28" customWidth="1"/>
    <col min="3861" max="3861" width="14.42578125" style="28" customWidth="1"/>
    <col min="3862" max="4096" width="9.140625" style="28"/>
    <col min="4097" max="4097" width="4.42578125" style="28" customWidth="1"/>
    <col min="4098" max="4098" width="29.42578125" style="28" customWidth="1"/>
    <col min="4099" max="4099" width="12.42578125" style="28" bestFit="1" customWidth="1"/>
    <col min="4100" max="4100" width="5.140625" style="28" bestFit="1" customWidth="1"/>
    <col min="4101" max="4101" width="4.7109375" style="28" customWidth="1"/>
    <col min="4102" max="4102" width="10.7109375" style="28" bestFit="1" customWidth="1"/>
    <col min="4103" max="4103" width="11.85546875" style="28" bestFit="1" customWidth="1"/>
    <col min="4104" max="4104" width="4.7109375" style="28" customWidth="1"/>
    <col min="4105" max="4106" width="9.5703125" style="28" bestFit="1" customWidth="1"/>
    <col min="4107" max="4107" width="4.7109375" style="28" customWidth="1"/>
    <col min="4108" max="4109" width="9.5703125" style="28" bestFit="1" customWidth="1"/>
    <col min="4110" max="4110" width="4.85546875" style="28" customWidth="1"/>
    <col min="4111" max="4111" width="9.5703125" style="28" bestFit="1" customWidth="1"/>
    <col min="4112" max="4112" width="10.85546875" style="28" customWidth="1"/>
    <col min="4113" max="4113" width="4.85546875" style="28" customWidth="1"/>
    <col min="4114" max="4114" width="9.5703125" style="28" bestFit="1" customWidth="1"/>
    <col min="4115" max="4115" width="10.5703125" style="28" customWidth="1"/>
    <col min="4116" max="4116" width="22" style="28" customWidth="1"/>
    <col min="4117" max="4117" width="14.42578125" style="28" customWidth="1"/>
    <col min="4118" max="4352" width="9.140625" style="28"/>
    <col min="4353" max="4353" width="4.42578125" style="28" customWidth="1"/>
    <col min="4354" max="4354" width="29.42578125" style="28" customWidth="1"/>
    <col min="4355" max="4355" width="12.42578125" style="28" bestFit="1" customWidth="1"/>
    <col min="4356" max="4356" width="5.140625" style="28" bestFit="1" customWidth="1"/>
    <col min="4357" max="4357" width="4.7109375" style="28" customWidth="1"/>
    <col min="4358" max="4358" width="10.7109375" style="28" bestFit="1" customWidth="1"/>
    <col min="4359" max="4359" width="11.85546875" style="28" bestFit="1" customWidth="1"/>
    <col min="4360" max="4360" width="4.7109375" style="28" customWidth="1"/>
    <col min="4361" max="4362" width="9.5703125" style="28" bestFit="1" customWidth="1"/>
    <col min="4363" max="4363" width="4.7109375" style="28" customWidth="1"/>
    <col min="4364" max="4365" width="9.5703125" style="28" bestFit="1" customWidth="1"/>
    <col min="4366" max="4366" width="4.85546875" style="28" customWidth="1"/>
    <col min="4367" max="4367" width="9.5703125" style="28" bestFit="1" customWidth="1"/>
    <col min="4368" max="4368" width="10.85546875" style="28" customWidth="1"/>
    <col min="4369" max="4369" width="4.85546875" style="28" customWidth="1"/>
    <col min="4370" max="4370" width="9.5703125" style="28" bestFit="1" customWidth="1"/>
    <col min="4371" max="4371" width="10.5703125" style="28" customWidth="1"/>
    <col min="4372" max="4372" width="22" style="28" customWidth="1"/>
    <col min="4373" max="4373" width="14.42578125" style="28" customWidth="1"/>
    <col min="4374" max="4608" width="9.140625" style="28"/>
    <col min="4609" max="4609" width="4.42578125" style="28" customWidth="1"/>
    <col min="4610" max="4610" width="29.42578125" style="28" customWidth="1"/>
    <col min="4611" max="4611" width="12.42578125" style="28" bestFit="1" customWidth="1"/>
    <col min="4612" max="4612" width="5.140625" style="28" bestFit="1" customWidth="1"/>
    <col min="4613" max="4613" width="4.7109375" style="28" customWidth="1"/>
    <col min="4614" max="4614" width="10.7109375" style="28" bestFit="1" customWidth="1"/>
    <col min="4615" max="4615" width="11.85546875" style="28" bestFit="1" customWidth="1"/>
    <col min="4616" max="4616" width="4.7109375" style="28" customWidth="1"/>
    <col min="4617" max="4618" width="9.5703125" style="28" bestFit="1" customWidth="1"/>
    <col min="4619" max="4619" width="4.7109375" style="28" customWidth="1"/>
    <col min="4620" max="4621" width="9.5703125" style="28" bestFit="1" customWidth="1"/>
    <col min="4622" max="4622" width="4.85546875" style="28" customWidth="1"/>
    <col min="4623" max="4623" width="9.5703125" style="28" bestFit="1" customWidth="1"/>
    <col min="4624" max="4624" width="10.85546875" style="28" customWidth="1"/>
    <col min="4625" max="4625" width="4.85546875" style="28" customWidth="1"/>
    <col min="4626" max="4626" width="9.5703125" style="28" bestFit="1" customWidth="1"/>
    <col min="4627" max="4627" width="10.5703125" style="28" customWidth="1"/>
    <col min="4628" max="4628" width="22" style="28" customWidth="1"/>
    <col min="4629" max="4629" width="14.42578125" style="28" customWidth="1"/>
    <col min="4630" max="4864" width="9.140625" style="28"/>
    <col min="4865" max="4865" width="4.42578125" style="28" customWidth="1"/>
    <col min="4866" max="4866" width="29.42578125" style="28" customWidth="1"/>
    <col min="4867" max="4867" width="12.42578125" style="28" bestFit="1" customWidth="1"/>
    <col min="4868" max="4868" width="5.140625" style="28" bestFit="1" customWidth="1"/>
    <col min="4869" max="4869" width="4.7109375" style="28" customWidth="1"/>
    <col min="4870" max="4870" width="10.7109375" style="28" bestFit="1" customWidth="1"/>
    <col min="4871" max="4871" width="11.85546875" style="28" bestFit="1" customWidth="1"/>
    <col min="4872" max="4872" width="4.7109375" style="28" customWidth="1"/>
    <col min="4873" max="4874" width="9.5703125" style="28" bestFit="1" customWidth="1"/>
    <col min="4875" max="4875" width="4.7109375" style="28" customWidth="1"/>
    <col min="4876" max="4877" width="9.5703125" style="28" bestFit="1" customWidth="1"/>
    <col min="4878" max="4878" width="4.85546875" style="28" customWidth="1"/>
    <col min="4879" max="4879" width="9.5703125" style="28" bestFit="1" customWidth="1"/>
    <col min="4880" max="4880" width="10.85546875" style="28" customWidth="1"/>
    <col min="4881" max="4881" width="4.85546875" style="28" customWidth="1"/>
    <col min="4882" max="4882" width="9.5703125" style="28" bestFit="1" customWidth="1"/>
    <col min="4883" max="4883" width="10.5703125" style="28" customWidth="1"/>
    <col min="4884" max="4884" width="22" style="28" customWidth="1"/>
    <col min="4885" max="4885" width="14.42578125" style="28" customWidth="1"/>
    <col min="4886" max="5120" width="9.140625" style="28"/>
    <col min="5121" max="5121" width="4.42578125" style="28" customWidth="1"/>
    <col min="5122" max="5122" width="29.42578125" style="28" customWidth="1"/>
    <col min="5123" max="5123" width="12.42578125" style="28" bestFit="1" customWidth="1"/>
    <col min="5124" max="5124" width="5.140625" style="28" bestFit="1" customWidth="1"/>
    <col min="5125" max="5125" width="4.7109375" style="28" customWidth="1"/>
    <col min="5126" max="5126" width="10.7109375" style="28" bestFit="1" customWidth="1"/>
    <col min="5127" max="5127" width="11.85546875" style="28" bestFit="1" customWidth="1"/>
    <col min="5128" max="5128" width="4.7109375" style="28" customWidth="1"/>
    <col min="5129" max="5130" width="9.5703125" style="28" bestFit="1" customWidth="1"/>
    <col min="5131" max="5131" width="4.7109375" style="28" customWidth="1"/>
    <col min="5132" max="5133" width="9.5703125" style="28" bestFit="1" customWidth="1"/>
    <col min="5134" max="5134" width="4.85546875" style="28" customWidth="1"/>
    <col min="5135" max="5135" width="9.5703125" style="28" bestFit="1" customWidth="1"/>
    <col min="5136" max="5136" width="10.85546875" style="28" customWidth="1"/>
    <col min="5137" max="5137" width="4.85546875" style="28" customWidth="1"/>
    <col min="5138" max="5138" width="9.5703125" style="28" bestFit="1" customWidth="1"/>
    <col min="5139" max="5139" width="10.5703125" style="28" customWidth="1"/>
    <col min="5140" max="5140" width="22" style="28" customWidth="1"/>
    <col min="5141" max="5141" width="14.42578125" style="28" customWidth="1"/>
    <col min="5142" max="5376" width="9.140625" style="28"/>
    <col min="5377" max="5377" width="4.42578125" style="28" customWidth="1"/>
    <col min="5378" max="5378" width="29.42578125" style="28" customWidth="1"/>
    <col min="5379" max="5379" width="12.42578125" style="28" bestFit="1" customWidth="1"/>
    <col min="5380" max="5380" width="5.140625" style="28" bestFit="1" customWidth="1"/>
    <col min="5381" max="5381" width="4.7109375" style="28" customWidth="1"/>
    <col min="5382" max="5382" width="10.7109375" style="28" bestFit="1" customWidth="1"/>
    <col min="5383" max="5383" width="11.85546875" style="28" bestFit="1" customWidth="1"/>
    <col min="5384" max="5384" width="4.7109375" style="28" customWidth="1"/>
    <col min="5385" max="5386" width="9.5703125" style="28" bestFit="1" customWidth="1"/>
    <col min="5387" max="5387" width="4.7109375" style="28" customWidth="1"/>
    <col min="5388" max="5389" width="9.5703125" style="28" bestFit="1" customWidth="1"/>
    <col min="5390" max="5390" width="4.85546875" style="28" customWidth="1"/>
    <col min="5391" max="5391" width="9.5703125" style="28" bestFit="1" customWidth="1"/>
    <col min="5392" max="5392" width="10.85546875" style="28" customWidth="1"/>
    <col min="5393" max="5393" width="4.85546875" style="28" customWidth="1"/>
    <col min="5394" max="5394" width="9.5703125" style="28" bestFit="1" customWidth="1"/>
    <col min="5395" max="5395" width="10.5703125" style="28" customWidth="1"/>
    <col min="5396" max="5396" width="22" style="28" customWidth="1"/>
    <col min="5397" max="5397" width="14.42578125" style="28" customWidth="1"/>
    <col min="5398" max="5632" width="9.140625" style="28"/>
    <col min="5633" max="5633" width="4.42578125" style="28" customWidth="1"/>
    <col min="5634" max="5634" width="29.42578125" style="28" customWidth="1"/>
    <col min="5635" max="5635" width="12.42578125" style="28" bestFit="1" customWidth="1"/>
    <col min="5636" max="5636" width="5.140625" style="28" bestFit="1" customWidth="1"/>
    <col min="5637" max="5637" width="4.7109375" style="28" customWidth="1"/>
    <col min="5638" max="5638" width="10.7109375" style="28" bestFit="1" customWidth="1"/>
    <col min="5639" max="5639" width="11.85546875" style="28" bestFit="1" customWidth="1"/>
    <col min="5640" max="5640" width="4.7109375" style="28" customWidth="1"/>
    <col min="5641" max="5642" width="9.5703125" style="28" bestFit="1" customWidth="1"/>
    <col min="5643" max="5643" width="4.7109375" style="28" customWidth="1"/>
    <col min="5644" max="5645" width="9.5703125" style="28" bestFit="1" customWidth="1"/>
    <col min="5646" max="5646" width="4.85546875" style="28" customWidth="1"/>
    <col min="5647" max="5647" width="9.5703125" style="28" bestFit="1" customWidth="1"/>
    <col min="5648" max="5648" width="10.85546875" style="28" customWidth="1"/>
    <col min="5649" max="5649" width="4.85546875" style="28" customWidth="1"/>
    <col min="5650" max="5650" width="9.5703125" style="28" bestFit="1" customWidth="1"/>
    <col min="5651" max="5651" width="10.5703125" style="28" customWidth="1"/>
    <col min="5652" max="5652" width="22" style="28" customWidth="1"/>
    <col min="5653" max="5653" width="14.42578125" style="28" customWidth="1"/>
    <col min="5654" max="5888" width="9.140625" style="28"/>
    <col min="5889" max="5889" width="4.42578125" style="28" customWidth="1"/>
    <col min="5890" max="5890" width="29.42578125" style="28" customWidth="1"/>
    <col min="5891" max="5891" width="12.42578125" style="28" bestFit="1" customWidth="1"/>
    <col min="5892" max="5892" width="5.140625" style="28" bestFit="1" customWidth="1"/>
    <col min="5893" max="5893" width="4.7109375" style="28" customWidth="1"/>
    <col min="5894" max="5894" width="10.7109375" style="28" bestFit="1" customWidth="1"/>
    <col min="5895" max="5895" width="11.85546875" style="28" bestFit="1" customWidth="1"/>
    <col min="5896" max="5896" width="4.7109375" style="28" customWidth="1"/>
    <col min="5897" max="5898" width="9.5703125" style="28" bestFit="1" customWidth="1"/>
    <col min="5899" max="5899" width="4.7109375" style="28" customWidth="1"/>
    <col min="5900" max="5901" width="9.5703125" style="28" bestFit="1" customWidth="1"/>
    <col min="5902" max="5902" width="4.85546875" style="28" customWidth="1"/>
    <col min="5903" max="5903" width="9.5703125" style="28" bestFit="1" customWidth="1"/>
    <col min="5904" max="5904" width="10.85546875" style="28" customWidth="1"/>
    <col min="5905" max="5905" width="4.85546875" style="28" customWidth="1"/>
    <col min="5906" max="5906" width="9.5703125" style="28" bestFit="1" customWidth="1"/>
    <col min="5907" max="5907" width="10.5703125" style="28" customWidth="1"/>
    <col min="5908" max="5908" width="22" style="28" customWidth="1"/>
    <col min="5909" max="5909" width="14.42578125" style="28" customWidth="1"/>
    <col min="5910" max="6144" width="9.140625" style="28"/>
    <col min="6145" max="6145" width="4.42578125" style="28" customWidth="1"/>
    <col min="6146" max="6146" width="29.42578125" style="28" customWidth="1"/>
    <col min="6147" max="6147" width="12.42578125" style="28" bestFit="1" customWidth="1"/>
    <col min="6148" max="6148" width="5.140625" style="28" bestFit="1" customWidth="1"/>
    <col min="6149" max="6149" width="4.7109375" style="28" customWidth="1"/>
    <col min="6150" max="6150" width="10.7109375" style="28" bestFit="1" customWidth="1"/>
    <col min="6151" max="6151" width="11.85546875" style="28" bestFit="1" customWidth="1"/>
    <col min="6152" max="6152" width="4.7109375" style="28" customWidth="1"/>
    <col min="6153" max="6154" width="9.5703125" style="28" bestFit="1" customWidth="1"/>
    <col min="6155" max="6155" width="4.7109375" style="28" customWidth="1"/>
    <col min="6156" max="6157" width="9.5703125" style="28" bestFit="1" customWidth="1"/>
    <col min="6158" max="6158" width="4.85546875" style="28" customWidth="1"/>
    <col min="6159" max="6159" width="9.5703125" style="28" bestFit="1" customWidth="1"/>
    <col min="6160" max="6160" width="10.85546875" style="28" customWidth="1"/>
    <col min="6161" max="6161" width="4.85546875" style="28" customWidth="1"/>
    <col min="6162" max="6162" width="9.5703125" style="28" bestFit="1" customWidth="1"/>
    <col min="6163" max="6163" width="10.5703125" style="28" customWidth="1"/>
    <col min="6164" max="6164" width="22" style="28" customWidth="1"/>
    <col min="6165" max="6165" width="14.42578125" style="28" customWidth="1"/>
    <col min="6166" max="6400" width="9.140625" style="28"/>
    <col min="6401" max="6401" width="4.42578125" style="28" customWidth="1"/>
    <col min="6402" max="6402" width="29.42578125" style="28" customWidth="1"/>
    <col min="6403" max="6403" width="12.42578125" style="28" bestFit="1" customWidth="1"/>
    <col min="6404" max="6404" width="5.140625" style="28" bestFit="1" customWidth="1"/>
    <col min="6405" max="6405" width="4.7109375" style="28" customWidth="1"/>
    <col min="6406" max="6406" width="10.7109375" style="28" bestFit="1" customWidth="1"/>
    <col min="6407" max="6407" width="11.85546875" style="28" bestFit="1" customWidth="1"/>
    <col min="6408" max="6408" width="4.7109375" style="28" customWidth="1"/>
    <col min="6409" max="6410" width="9.5703125" style="28" bestFit="1" customWidth="1"/>
    <col min="6411" max="6411" width="4.7109375" style="28" customWidth="1"/>
    <col min="6412" max="6413" width="9.5703125" style="28" bestFit="1" customWidth="1"/>
    <col min="6414" max="6414" width="4.85546875" style="28" customWidth="1"/>
    <col min="6415" max="6415" width="9.5703125" style="28" bestFit="1" customWidth="1"/>
    <col min="6416" max="6416" width="10.85546875" style="28" customWidth="1"/>
    <col min="6417" max="6417" width="4.85546875" style="28" customWidth="1"/>
    <col min="6418" max="6418" width="9.5703125" style="28" bestFit="1" customWidth="1"/>
    <col min="6419" max="6419" width="10.5703125" style="28" customWidth="1"/>
    <col min="6420" max="6420" width="22" style="28" customWidth="1"/>
    <col min="6421" max="6421" width="14.42578125" style="28" customWidth="1"/>
    <col min="6422" max="6656" width="9.140625" style="28"/>
    <col min="6657" max="6657" width="4.42578125" style="28" customWidth="1"/>
    <col min="6658" max="6658" width="29.42578125" style="28" customWidth="1"/>
    <col min="6659" max="6659" width="12.42578125" style="28" bestFit="1" customWidth="1"/>
    <col min="6660" max="6660" width="5.140625" style="28" bestFit="1" customWidth="1"/>
    <col min="6661" max="6661" width="4.7109375" style="28" customWidth="1"/>
    <col min="6662" max="6662" width="10.7109375" style="28" bestFit="1" customWidth="1"/>
    <col min="6663" max="6663" width="11.85546875" style="28" bestFit="1" customWidth="1"/>
    <col min="6664" max="6664" width="4.7109375" style="28" customWidth="1"/>
    <col min="6665" max="6666" width="9.5703125" style="28" bestFit="1" customWidth="1"/>
    <col min="6667" max="6667" width="4.7109375" style="28" customWidth="1"/>
    <col min="6668" max="6669" width="9.5703125" style="28" bestFit="1" customWidth="1"/>
    <col min="6670" max="6670" width="4.85546875" style="28" customWidth="1"/>
    <col min="6671" max="6671" width="9.5703125" style="28" bestFit="1" customWidth="1"/>
    <col min="6672" max="6672" width="10.85546875" style="28" customWidth="1"/>
    <col min="6673" max="6673" width="4.85546875" style="28" customWidth="1"/>
    <col min="6674" max="6674" width="9.5703125" style="28" bestFit="1" customWidth="1"/>
    <col min="6675" max="6675" width="10.5703125" style="28" customWidth="1"/>
    <col min="6676" max="6676" width="22" style="28" customWidth="1"/>
    <col min="6677" max="6677" width="14.42578125" style="28" customWidth="1"/>
    <col min="6678" max="6912" width="9.140625" style="28"/>
    <col min="6913" max="6913" width="4.42578125" style="28" customWidth="1"/>
    <col min="6914" max="6914" width="29.42578125" style="28" customWidth="1"/>
    <col min="6915" max="6915" width="12.42578125" style="28" bestFit="1" customWidth="1"/>
    <col min="6916" max="6916" width="5.140625" style="28" bestFit="1" customWidth="1"/>
    <col min="6917" max="6917" width="4.7109375" style="28" customWidth="1"/>
    <col min="6918" max="6918" width="10.7109375" style="28" bestFit="1" customWidth="1"/>
    <col min="6919" max="6919" width="11.85546875" style="28" bestFit="1" customWidth="1"/>
    <col min="6920" max="6920" width="4.7109375" style="28" customWidth="1"/>
    <col min="6921" max="6922" width="9.5703125" style="28" bestFit="1" customWidth="1"/>
    <col min="6923" max="6923" width="4.7109375" style="28" customWidth="1"/>
    <col min="6924" max="6925" width="9.5703125" style="28" bestFit="1" customWidth="1"/>
    <col min="6926" max="6926" width="4.85546875" style="28" customWidth="1"/>
    <col min="6927" max="6927" width="9.5703125" style="28" bestFit="1" customWidth="1"/>
    <col min="6928" max="6928" width="10.85546875" style="28" customWidth="1"/>
    <col min="6929" max="6929" width="4.85546875" style="28" customWidth="1"/>
    <col min="6930" max="6930" width="9.5703125" style="28" bestFit="1" customWidth="1"/>
    <col min="6931" max="6931" width="10.5703125" style="28" customWidth="1"/>
    <col min="6932" max="6932" width="22" style="28" customWidth="1"/>
    <col min="6933" max="6933" width="14.42578125" style="28" customWidth="1"/>
    <col min="6934" max="7168" width="9.140625" style="28"/>
    <col min="7169" max="7169" width="4.42578125" style="28" customWidth="1"/>
    <col min="7170" max="7170" width="29.42578125" style="28" customWidth="1"/>
    <col min="7171" max="7171" width="12.42578125" style="28" bestFit="1" customWidth="1"/>
    <col min="7172" max="7172" width="5.140625" style="28" bestFit="1" customWidth="1"/>
    <col min="7173" max="7173" width="4.7109375" style="28" customWidth="1"/>
    <col min="7174" max="7174" width="10.7109375" style="28" bestFit="1" customWidth="1"/>
    <col min="7175" max="7175" width="11.85546875" style="28" bestFit="1" customWidth="1"/>
    <col min="7176" max="7176" width="4.7109375" style="28" customWidth="1"/>
    <col min="7177" max="7178" width="9.5703125" style="28" bestFit="1" customWidth="1"/>
    <col min="7179" max="7179" width="4.7109375" style="28" customWidth="1"/>
    <col min="7180" max="7181" width="9.5703125" style="28" bestFit="1" customWidth="1"/>
    <col min="7182" max="7182" width="4.85546875" style="28" customWidth="1"/>
    <col min="7183" max="7183" width="9.5703125" style="28" bestFit="1" customWidth="1"/>
    <col min="7184" max="7184" width="10.85546875" style="28" customWidth="1"/>
    <col min="7185" max="7185" width="4.85546875" style="28" customWidth="1"/>
    <col min="7186" max="7186" width="9.5703125" style="28" bestFit="1" customWidth="1"/>
    <col min="7187" max="7187" width="10.5703125" style="28" customWidth="1"/>
    <col min="7188" max="7188" width="22" style="28" customWidth="1"/>
    <col min="7189" max="7189" width="14.42578125" style="28" customWidth="1"/>
    <col min="7190" max="7424" width="9.140625" style="28"/>
    <col min="7425" max="7425" width="4.42578125" style="28" customWidth="1"/>
    <col min="7426" max="7426" width="29.42578125" style="28" customWidth="1"/>
    <col min="7427" max="7427" width="12.42578125" style="28" bestFit="1" customWidth="1"/>
    <col min="7428" max="7428" width="5.140625" style="28" bestFit="1" customWidth="1"/>
    <col min="7429" max="7429" width="4.7109375" style="28" customWidth="1"/>
    <col min="7430" max="7430" width="10.7109375" style="28" bestFit="1" customWidth="1"/>
    <col min="7431" max="7431" width="11.85546875" style="28" bestFit="1" customWidth="1"/>
    <col min="7432" max="7432" width="4.7109375" style="28" customWidth="1"/>
    <col min="7433" max="7434" width="9.5703125" style="28" bestFit="1" customWidth="1"/>
    <col min="7435" max="7435" width="4.7109375" style="28" customWidth="1"/>
    <col min="7436" max="7437" width="9.5703125" style="28" bestFit="1" customWidth="1"/>
    <col min="7438" max="7438" width="4.85546875" style="28" customWidth="1"/>
    <col min="7439" max="7439" width="9.5703125" style="28" bestFit="1" customWidth="1"/>
    <col min="7440" max="7440" width="10.85546875" style="28" customWidth="1"/>
    <col min="7441" max="7441" width="4.85546875" style="28" customWidth="1"/>
    <col min="7442" max="7442" width="9.5703125" style="28" bestFit="1" customWidth="1"/>
    <col min="7443" max="7443" width="10.5703125" style="28" customWidth="1"/>
    <col min="7444" max="7444" width="22" style="28" customWidth="1"/>
    <col min="7445" max="7445" width="14.42578125" style="28" customWidth="1"/>
    <col min="7446" max="7680" width="9.140625" style="28"/>
    <col min="7681" max="7681" width="4.42578125" style="28" customWidth="1"/>
    <col min="7682" max="7682" width="29.42578125" style="28" customWidth="1"/>
    <col min="7683" max="7683" width="12.42578125" style="28" bestFit="1" customWidth="1"/>
    <col min="7684" max="7684" width="5.140625" style="28" bestFit="1" customWidth="1"/>
    <col min="7685" max="7685" width="4.7109375" style="28" customWidth="1"/>
    <col min="7686" max="7686" width="10.7109375" style="28" bestFit="1" customWidth="1"/>
    <col min="7687" max="7687" width="11.85546875" style="28" bestFit="1" customWidth="1"/>
    <col min="7688" max="7688" width="4.7109375" style="28" customWidth="1"/>
    <col min="7689" max="7690" width="9.5703125" style="28" bestFit="1" customWidth="1"/>
    <col min="7691" max="7691" width="4.7109375" style="28" customWidth="1"/>
    <col min="7692" max="7693" width="9.5703125" style="28" bestFit="1" customWidth="1"/>
    <col min="7694" max="7694" width="4.85546875" style="28" customWidth="1"/>
    <col min="7695" max="7695" width="9.5703125" style="28" bestFit="1" customWidth="1"/>
    <col min="7696" max="7696" width="10.85546875" style="28" customWidth="1"/>
    <col min="7697" max="7697" width="4.85546875" style="28" customWidth="1"/>
    <col min="7698" max="7698" width="9.5703125" style="28" bestFit="1" customWidth="1"/>
    <col min="7699" max="7699" width="10.5703125" style="28" customWidth="1"/>
    <col min="7700" max="7700" width="22" style="28" customWidth="1"/>
    <col min="7701" max="7701" width="14.42578125" style="28" customWidth="1"/>
    <col min="7702" max="7936" width="9.140625" style="28"/>
    <col min="7937" max="7937" width="4.42578125" style="28" customWidth="1"/>
    <col min="7938" max="7938" width="29.42578125" style="28" customWidth="1"/>
    <col min="7939" max="7939" width="12.42578125" style="28" bestFit="1" customWidth="1"/>
    <col min="7940" max="7940" width="5.140625" style="28" bestFit="1" customWidth="1"/>
    <col min="7941" max="7941" width="4.7109375" style="28" customWidth="1"/>
    <col min="7942" max="7942" width="10.7109375" style="28" bestFit="1" customWidth="1"/>
    <col min="7943" max="7943" width="11.85546875" style="28" bestFit="1" customWidth="1"/>
    <col min="7944" max="7944" width="4.7109375" style="28" customWidth="1"/>
    <col min="7945" max="7946" width="9.5703125" style="28" bestFit="1" customWidth="1"/>
    <col min="7947" max="7947" width="4.7109375" style="28" customWidth="1"/>
    <col min="7948" max="7949" width="9.5703125" style="28" bestFit="1" customWidth="1"/>
    <col min="7950" max="7950" width="4.85546875" style="28" customWidth="1"/>
    <col min="7951" max="7951" width="9.5703125" style="28" bestFit="1" customWidth="1"/>
    <col min="7952" max="7952" width="10.85546875" style="28" customWidth="1"/>
    <col min="7953" max="7953" width="4.85546875" style="28" customWidth="1"/>
    <col min="7954" max="7954" width="9.5703125" style="28" bestFit="1" customWidth="1"/>
    <col min="7955" max="7955" width="10.5703125" style="28" customWidth="1"/>
    <col min="7956" max="7956" width="22" style="28" customWidth="1"/>
    <col min="7957" max="7957" width="14.42578125" style="28" customWidth="1"/>
    <col min="7958" max="8192" width="9.140625" style="28"/>
    <col min="8193" max="8193" width="4.42578125" style="28" customWidth="1"/>
    <col min="8194" max="8194" width="29.42578125" style="28" customWidth="1"/>
    <col min="8195" max="8195" width="12.42578125" style="28" bestFit="1" customWidth="1"/>
    <col min="8196" max="8196" width="5.140625" style="28" bestFit="1" customWidth="1"/>
    <col min="8197" max="8197" width="4.7109375" style="28" customWidth="1"/>
    <col min="8198" max="8198" width="10.7109375" style="28" bestFit="1" customWidth="1"/>
    <col min="8199" max="8199" width="11.85546875" style="28" bestFit="1" customWidth="1"/>
    <col min="8200" max="8200" width="4.7109375" style="28" customWidth="1"/>
    <col min="8201" max="8202" width="9.5703125" style="28" bestFit="1" customWidth="1"/>
    <col min="8203" max="8203" width="4.7109375" style="28" customWidth="1"/>
    <col min="8204" max="8205" width="9.5703125" style="28" bestFit="1" customWidth="1"/>
    <col min="8206" max="8206" width="4.85546875" style="28" customWidth="1"/>
    <col min="8207" max="8207" width="9.5703125" style="28" bestFit="1" customWidth="1"/>
    <col min="8208" max="8208" width="10.85546875" style="28" customWidth="1"/>
    <col min="8209" max="8209" width="4.85546875" style="28" customWidth="1"/>
    <col min="8210" max="8210" width="9.5703125" style="28" bestFit="1" customWidth="1"/>
    <col min="8211" max="8211" width="10.5703125" style="28" customWidth="1"/>
    <col min="8212" max="8212" width="22" style="28" customWidth="1"/>
    <col min="8213" max="8213" width="14.42578125" style="28" customWidth="1"/>
    <col min="8214" max="8448" width="9.140625" style="28"/>
    <col min="8449" max="8449" width="4.42578125" style="28" customWidth="1"/>
    <col min="8450" max="8450" width="29.42578125" style="28" customWidth="1"/>
    <col min="8451" max="8451" width="12.42578125" style="28" bestFit="1" customWidth="1"/>
    <col min="8452" max="8452" width="5.140625" style="28" bestFit="1" customWidth="1"/>
    <col min="8453" max="8453" width="4.7109375" style="28" customWidth="1"/>
    <col min="8454" max="8454" width="10.7109375" style="28" bestFit="1" customWidth="1"/>
    <col min="8455" max="8455" width="11.85546875" style="28" bestFit="1" customWidth="1"/>
    <col min="8456" max="8456" width="4.7109375" style="28" customWidth="1"/>
    <col min="8457" max="8458" width="9.5703125" style="28" bestFit="1" customWidth="1"/>
    <col min="8459" max="8459" width="4.7109375" style="28" customWidth="1"/>
    <col min="8460" max="8461" width="9.5703125" style="28" bestFit="1" customWidth="1"/>
    <col min="8462" max="8462" width="4.85546875" style="28" customWidth="1"/>
    <col min="8463" max="8463" width="9.5703125" style="28" bestFit="1" customWidth="1"/>
    <col min="8464" max="8464" width="10.85546875" style="28" customWidth="1"/>
    <col min="8465" max="8465" width="4.85546875" style="28" customWidth="1"/>
    <col min="8466" max="8466" width="9.5703125" style="28" bestFit="1" customWidth="1"/>
    <col min="8467" max="8467" width="10.5703125" style="28" customWidth="1"/>
    <col min="8468" max="8468" width="22" style="28" customWidth="1"/>
    <col min="8469" max="8469" width="14.42578125" style="28" customWidth="1"/>
    <col min="8470" max="8704" width="9.140625" style="28"/>
    <col min="8705" max="8705" width="4.42578125" style="28" customWidth="1"/>
    <col min="8706" max="8706" width="29.42578125" style="28" customWidth="1"/>
    <col min="8707" max="8707" width="12.42578125" style="28" bestFit="1" customWidth="1"/>
    <col min="8708" max="8708" width="5.140625" style="28" bestFit="1" customWidth="1"/>
    <col min="8709" max="8709" width="4.7109375" style="28" customWidth="1"/>
    <col min="8710" max="8710" width="10.7109375" style="28" bestFit="1" customWidth="1"/>
    <col min="8711" max="8711" width="11.85546875" style="28" bestFit="1" customWidth="1"/>
    <col min="8712" max="8712" width="4.7109375" style="28" customWidth="1"/>
    <col min="8713" max="8714" width="9.5703125" style="28" bestFit="1" customWidth="1"/>
    <col min="8715" max="8715" width="4.7109375" style="28" customWidth="1"/>
    <col min="8716" max="8717" width="9.5703125" style="28" bestFit="1" customWidth="1"/>
    <col min="8718" max="8718" width="4.85546875" style="28" customWidth="1"/>
    <col min="8719" max="8719" width="9.5703125" style="28" bestFit="1" customWidth="1"/>
    <col min="8720" max="8720" width="10.85546875" style="28" customWidth="1"/>
    <col min="8721" max="8721" width="4.85546875" style="28" customWidth="1"/>
    <col min="8722" max="8722" width="9.5703125" style="28" bestFit="1" customWidth="1"/>
    <col min="8723" max="8723" width="10.5703125" style="28" customWidth="1"/>
    <col min="8724" max="8724" width="22" style="28" customWidth="1"/>
    <col min="8725" max="8725" width="14.42578125" style="28" customWidth="1"/>
    <col min="8726" max="8960" width="9.140625" style="28"/>
    <col min="8961" max="8961" width="4.42578125" style="28" customWidth="1"/>
    <col min="8962" max="8962" width="29.42578125" style="28" customWidth="1"/>
    <col min="8963" max="8963" width="12.42578125" style="28" bestFit="1" customWidth="1"/>
    <col min="8964" max="8964" width="5.140625" style="28" bestFit="1" customWidth="1"/>
    <col min="8965" max="8965" width="4.7109375" style="28" customWidth="1"/>
    <col min="8966" max="8966" width="10.7109375" style="28" bestFit="1" customWidth="1"/>
    <col min="8967" max="8967" width="11.85546875" style="28" bestFit="1" customWidth="1"/>
    <col min="8968" max="8968" width="4.7109375" style="28" customWidth="1"/>
    <col min="8969" max="8970" width="9.5703125" style="28" bestFit="1" customWidth="1"/>
    <col min="8971" max="8971" width="4.7109375" style="28" customWidth="1"/>
    <col min="8972" max="8973" width="9.5703125" style="28" bestFit="1" customWidth="1"/>
    <col min="8974" max="8974" width="4.85546875" style="28" customWidth="1"/>
    <col min="8975" max="8975" width="9.5703125" style="28" bestFit="1" customWidth="1"/>
    <col min="8976" max="8976" width="10.85546875" style="28" customWidth="1"/>
    <col min="8977" max="8977" width="4.85546875" style="28" customWidth="1"/>
    <col min="8978" max="8978" width="9.5703125" style="28" bestFit="1" customWidth="1"/>
    <col min="8979" max="8979" width="10.5703125" style="28" customWidth="1"/>
    <col min="8980" max="8980" width="22" style="28" customWidth="1"/>
    <col min="8981" max="8981" width="14.42578125" style="28" customWidth="1"/>
    <col min="8982" max="9216" width="9.140625" style="28"/>
    <col min="9217" max="9217" width="4.42578125" style="28" customWidth="1"/>
    <col min="9218" max="9218" width="29.42578125" style="28" customWidth="1"/>
    <col min="9219" max="9219" width="12.42578125" style="28" bestFit="1" customWidth="1"/>
    <col min="9220" max="9220" width="5.140625" style="28" bestFit="1" customWidth="1"/>
    <col min="9221" max="9221" width="4.7109375" style="28" customWidth="1"/>
    <col min="9222" max="9222" width="10.7109375" style="28" bestFit="1" customWidth="1"/>
    <col min="9223" max="9223" width="11.85546875" style="28" bestFit="1" customWidth="1"/>
    <col min="9224" max="9224" width="4.7109375" style="28" customWidth="1"/>
    <col min="9225" max="9226" width="9.5703125" style="28" bestFit="1" customWidth="1"/>
    <col min="9227" max="9227" width="4.7109375" style="28" customWidth="1"/>
    <col min="9228" max="9229" width="9.5703125" style="28" bestFit="1" customWidth="1"/>
    <col min="9230" max="9230" width="4.85546875" style="28" customWidth="1"/>
    <col min="9231" max="9231" width="9.5703125" style="28" bestFit="1" customWidth="1"/>
    <col min="9232" max="9232" width="10.85546875" style="28" customWidth="1"/>
    <col min="9233" max="9233" width="4.85546875" style="28" customWidth="1"/>
    <col min="9234" max="9234" width="9.5703125" style="28" bestFit="1" customWidth="1"/>
    <col min="9235" max="9235" width="10.5703125" style="28" customWidth="1"/>
    <col min="9236" max="9236" width="22" style="28" customWidth="1"/>
    <col min="9237" max="9237" width="14.42578125" style="28" customWidth="1"/>
    <col min="9238" max="9472" width="9.140625" style="28"/>
    <col min="9473" max="9473" width="4.42578125" style="28" customWidth="1"/>
    <col min="9474" max="9474" width="29.42578125" style="28" customWidth="1"/>
    <col min="9475" max="9475" width="12.42578125" style="28" bestFit="1" customWidth="1"/>
    <col min="9476" max="9476" width="5.140625" style="28" bestFit="1" customWidth="1"/>
    <col min="9477" max="9477" width="4.7109375" style="28" customWidth="1"/>
    <col min="9478" max="9478" width="10.7109375" style="28" bestFit="1" customWidth="1"/>
    <col min="9479" max="9479" width="11.85546875" style="28" bestFit="1" customWidth="1"/>
    <col min="9480" max="9480" width="4.7109375" style="28" customWidth="1"/>
    <col min="9481" max="9482" width="9.5703125" style="28" bestFit="1" customWidth="1"/>
    <col min="9483" max="9483" width="4.7109375" style="28" customWidth="1"/>
    <col min="9484" max="9485" width="9.5703125" style="28" bestFit="1" customWidth="1"/>
    <col min="9486" max="9486" width="4.85546875" style="28" customWidth="1"/>
    <col min="9487" max="9487" width="9.5703125" style="28" bestFit="1" customWidth="1"/>
    <col min="9488" max="9488" width="10.85546875" style="28" customWidth="1"/>
    <col min="9489" max="9489" width="4.85546875" style="28" customWidth="1"/>
    <col min="9490" max="9490" width="9.5703125" style="28" bestFit="1" customWidth="1"/>
    <col min="9491" max="9491" width="10.5703125" style="28" customWidth="1"/>
    <col min="9492" max="9492" width="22" style="28" customWidth="1"/>
    <col min="9493" max="9493" width="14.42578125" style="28" customWidth="1"/>
    <col min="9494" max="9728" width="9.140625" style="28"/>
    <col min="9729" max="9729" width="4.42578125" style="28" customWidth="1"/>
    <col min="9730" max="9730" width="29.42578125" style="28" customWidth="1"/>
    <col min="9731" max="9731" width="12.42578125" style="28" bestFit="1" customWidth="1"/>
    <col min="9732" max="9732" width="5.140625" style="28" bestFit="1" customWidth="1"/>
    <col min="9733" max="9733" width="4.7109375" style="28" customWidth="1"/>
    <col min="9734" max="9734" width="10.7109375" style="28" bestFit="1" customWidth="1"/>
    <col min="9735" max="9735" width="11.85546875" style="28" bestFit="1" customWidth="1"/>
    <col min="9736" max="9736" width="4.7109375" style="28" customWidth="1"/>
    <col min="9737" max="9738" width="9.5703125" style="28" bestFit="1" customWidth="1"/>
    <col min="9739" max="9739" width="4.7109375" style="28" customWidth="1"/>
    <col min="9740" max="9741" width="9.5703125" style="28" bestFit="1" customWidth="1"/>
    <col min="9742" max="9742" width="4.85546875" style="28" customWidth="1"/>
    <col min="9743" max="9743" width="9.5703125" style="28" bestFit="1" customWidth="1"/>
    <col min="9744" max="9744" width="10.85546875" style="28" customWidth="1"/>
    <col min="9745" max="9745" width="4.85546875" style="28" customWidth="1"/>
    <col min="9746" max="9746" width="9.5703125" style="28" bestFit="1" customWidth="1"/>
    <col min="9747" max="9747" width="10.5703125" style="28" customWidth="1"/>
    <col min="9748" max="9748" width="22" style="28" customWidth="1"/>
    <col min="9749" max="9749" width="14.42578125" style="28" customWidth="1"/>
    <col min="9750" max="9984" width="9.140625" style="28"/>
    <col min="9985" max="9985" width="4.42578125" style="28" customWidth="1"/>
    <col min="9986" max="9986" width="29.42578125" style="28" customWidth="1"/>
    <col min="9987" max="9987" width="12.42578125" style="28" bestFit="1" customWidth="1"/>
    <col min="9988" max="9988" width="5.140625" style="28" bestFit="1" customWidth="1"/>
    <col min="9989" max="9989" width="4.7109375" style="28" customWidth="1"/>
    <col min="9990" max="9990" width="10.7109375" style="28" bestFit="1" customWidth="1"/>
    <col min="9991" max="9991" width="11.85546875" style="28" bestFit="1" customWidth="1"/>
    <col min="9992" max="9992" width="4.7109375" style="28" customWidth="1"/>
    <col min="9993" max="9994" width="9.5703125" style="28" bestFit="1" customWidth="1"/>
    <col min="9995" max="9995" width="4.7109375" style="28" customWidth="1"/>
    <col min="9996" max="9997" width="9.5703125" style="28" bestFit="1" customWidth="1"/>
    <col min="9998" max="9998" width="4.85546875" style="28" customWidth="1"/>
    <col min="9999" max="9999" width="9.5703125" style="28" bestFit="1" customWidth="1"/>
    <col min="10000" max="10000" width="10.85546875" style="28" customWidth="1"/>
    <col min="10001" max="10001" width="4.85546875" style="28" customWidth="1"/>
    <col min="10002" max="10002" width="9.5703125" style="28" bestFit="1" customWidth="1"/>
    <col min="10003" max="10003" width="10.5703125" style="28" customWidth="1"/>
    <col min="10004" max="10004" width="22" style="28" customWidth="1"/>
    <col min="10005" max="10005" width="14.42578125" style="28" customWidth="1"/>
    <col min="10006" max="10240" width="9.140625" style="28"/>
    <col min="10241" max="10241" width="4.42578125" style="28" customWidth="1"/>
    <col min="10242" max="10242" width="29.42578125" style="28" customWidth="1"/>
    <col min="10243" max="10243" width="12.42578125" style="28" bestFit="1" customWidth="1"/>
    <col min="10244" max="10244" width="5.140625" style="28" bestFit="1" customWidth="1"/>
    <col min="10245" max="10245" width="4.7109375" style="28" customWidth="1"/>
    <col min="10246" max="10246" width="10.7109375" style="28" bestFit="1" customWidth="1"/>
    <col min="10247" max="10247" width="11.85546875" style="28" bestFit="1" customWidth="1"/>
    <col min="10248" max="10248" width="4.7109375" style="28" customWidth="1"/>
    <col min="10249" max="10250" width="9.5703125" style="28" bestFit="1" customWidth="1"/>
    <col min="10251" max="10251" width="4.7109375" style="28" customWidth="1"/>
    <col min="10252" max="10253" width="9.5703125" style="28" bestFit="1" customWidth="1"/>
    <col min="10254" max="10254" width="4.85546875" style="28" customWidth="1"/>
    <col min="10255" max="10255" width="9.5703125" style="28" bestFit="1" customWidth="1"/>
    <col min="10256" max="10256" width="10.85546875" style="28" customWidth="1"/>
    <col min="10257" max="10257" width="4.85546875" style="28" customWidth="1"/>
    <col min="10258" max="10258" width="9.5703125" style="28" bestFit="1" customWidth="1"/>
    <col min="10259" max="10259" width="10.5703125" style="28" customWidth="1"/>
    <col min="10260" max="10260" width="22" style="28" customWidth="1"/>
    <col min="10261" max="10261" width="14.42578125" style="28" customWidth="1"/>
    <col min="10262" max="10496" width="9.140625" style="28"/>
    <col min="10497" max="10497" width="4.42578125" style="28" customWidth="1"/>
    <col min="10498" max="10498" width="29.42578125" style="28" customWidth="1"/>
    <col min="10499" max="10499" width="12.42578125" style="28" bestFit="1" customWidth="1"/>
    <col min="10500" max="10500" width="5.140625" style="28" bestFit="1" customWidth="1"/>
    <col min="10501" max="10501" width="4.7109375" style="28" customWidth="1"/>
    <col min="10502" max="10502" width="10.7109375" style="28" bestFit="1" customWidth="1"/>
    <col min="10503" max="10503" width="11.85546875" style="28" bestFit="1" customWidth="1"/>
    <col min="10504" max="10504" width="4.7109375" style="28" customWidth="1"/>
    <col min="10505" max="10506" width="9.5703125" style="28" bestFit="1" customWidth="1"/>
    <col min="10507" max="10507" width="4.7109375" style="28" customWidth="1"/>
    <col min="10508" max="10509" width="9.5703125" style="28" bestFit="1" customWidth="1"/>
    <col min="10510" max="10510" width="4.85546875" style="28" customWidth="1"/>
    <col min="10511" max="10511" width="9.5703125" style="28" bestFit="1" customWidth="1"/>
    <col min="10512" max="10512" width="10.85546875" style="28" customWidth="1"/>
    <col min="10513" max="10513" width="4.85546875" style="28" customWidth="1"/>
    <col min="10514" max="10514" width="9.5703125" style="28" bestFit="1" customWidth="1"/>
    <col min="10515" max="10515" width="10.5703125" style="28" customWidth="1"/>
    <col min="10516" max="10516" width="22" style="28" customWidth="1"/>
    <col min="10517" max="10517" width="14.42578125" style="28" customWidth="1"/>
    <col min="10518" max="10752" width="9.140625" style="28"/>
    <col min="10753" max="10753" width="4.42578125" style="28" customWidth="1"/>
    <col min="10754" max="10754" width="29.42578125" style="28" customWidth="1"/>
    <col min="10755" max="10755" width="12.42578125" style="28" bestFit="1" customWidth="1"/>
    <col min="10756" max="10756" width="5.140625" style="28" bestFit="1" customWidth="1"/>
    <col min="10757" max="10757" width="4.7109375" style="28" customWidth="1"/>
    <col min="10758" max="10758" width="10.7109375" style="28" bestFit="1" customWidth="1"/>
    <col min="10759" max="10759" width="11.85546875" style="28" bestFit="1" customWidth="1"/>
    <col min="10760" max="10760" width="4.7109375" style="28" customWidth="1"/>
    <col min="10761" max="10762" width="9.5703125" style="28" bestFit="1" customWidth="1"/>
    <col min="10763" max="10763" width="4.7109375" style="28" customWidth="1"/>
    <col min="10764" max="10765" width="9.5703125" style="28" bestFit="1" customWidth="1"/>
    <col min="10766" max="10766" width="4.85546875" style="28" customWidth="1"/>
    <col min="10767" max="10767" width="9.5703125" style="28" bestFit="1" customWidth="1"/>
    <col min="10768" max="10768" width="10.85546875" style="28" customWidth="1"/>
    <col min="10769" max="10769" width="4.85546875" style="28" customWidth="1"/>
    <col min="10770" max="10770" width="9.5703125" style="28" bestFit="1" customWidth="1"/>
    <col min="10771" max="10771" width="10.5703125" style="28" customWidth="1"/>
    <col min="10772" max="10772" width="22" style="28" customWidth="1"/>
    <col min="10773" max="10773" width="14.42578125" style="28" customWidth="1"/>
    <col min="10774" max="11008" width="9.140625" style="28"/>
    <col min="11009" max="11009" width="4.42578125" style="28" customWidth="1"/>
    <col min="11010" max="11010" width="29.42578125" style="28" customWidth="1"/>
    <col min="11011" max="11011" width="12.42578125" style="28" bestFit="1" customWidth="1"/>
    <col min="11012" max="11012" width="5.140625" style="28" bestFit="1" customWidth="1"/>
    <col min="11013" max="11013" width="4.7109375" style="28" customWidth="1"/>
    <col min="11014" max="11014" width="10.7109375" style="28" bestFit="1" customWidth="1"/>
    <col min="11015" max="11015" width="11.85546875" style="28" bestFit="1" customWidth="1"/>
    <col min="11016" max="11016" width="4.7109375" style="28" customWidth="1"/>
    <col min="11017" max="11018" width="9.5703125" style="28" bestFit="1" customWidth="1"/>
    <col min="11019" max="11019" width="4.7109375" style="28" customWidth="1"/>
    <col min="11020" max="11021" width="9.5703125" style="28" bestFit="1" customWidth="1"/>
    <col min="11022" max="11022" width="4.85546875" style="28" customWidth="1"/>
    <col min="11023" max="11023" width="9.5703125" style="28" bestFit="1" customWidth="1"/>
    <col min="11024" max="11024" width="10.85546875" style="28" customWidth="1"/>
    <col min="11025" max="11025" width="4.85546875" style="28" customWidth="1"/>
    <col min="11026" max="11026" width="9.5703125" style="28" bestFit="1" customWidth="1"/>
    <col min="11027" max="11027" width="10.5703125" style="28" customWidth="1"/>
    <col min="11028" max="11028" width="22" style="28" customWidth="1"/>
    <col min="11029" max="11029" width="14.42578125" style="28" customWidth="1"/>
    <col min="11030" max="11264" width="9.140625" style="28"/>
    <col min="11265" max="11265" width="4.42578125" style="28" customWidth="1"/>
    <col min="11266" max="11266" width="29.42578125" style="28" customWidth="1"/>
    <col min="11267" max="11267" width="12.42578125" style="28" bestFit="1" customWidth="1"/>
    <col min="11268" max="11268" width="5.140625" style="28" bestFit="1" customWidth="1"/>
    <col min="11269" max="11269" width="4.7109375" style="28" customWidth="1"/>
    <col min="11270" max="11270" width="10.7109375" style="28" bestFit="1" customWidth="1"/>
    <col min="11271" max="11271" width="11.85546875" style="28" bestFit="1" customWidth="1"/>
    <col min="11272" max="11272" width="4.7109375" style="28" customWidth="1"/>
    <col min="11273" max="11274" width="9.5703125" style="28" bestFit="1" customWidth="1"/>
    <col min="11275" max="11275" width="4.7109375" style="28" customWidth="1"/>
    <col min="11276" max="11277" width="9.5703125" style="28" bestFit="1" customWidth="1"/>
    <col min="11278" max="11278" width="4.85546875" style="28" customWidth="1"/>
    <col min="11279" max="11279" width="9.5703125" style="28" bestFit="1" customWidth="1"/>
    <col min="11280" max="11280" width="10.85546875" style="28" customWidth="1"/>
    <col min="11281" max="11281" width="4.85546875" style="28" customWidth="1"/>
    <col min="11282" max="11282" width="9.5703125" style="28" bestFit="1" customWidth="1"/>
    <col min="11283" max="11283" width="10.5703125" style="28" customWidth="1"/>
    <col min="11284" max="11284" width="22" style="28" customWidth="1"/>
    <col min="11285" max="11285" width="14.42578125" style="28" customWidth="1"/>
    <col min="11286" max="11520" width="9.140625" style="28"/>
    <col min="11521" max="11521" width="4.42578125" style="28" customWidth="1"/>
    <col min="11522" max="11522" width="29.42578125" style="28" customWidth="1"/>
    <col min="11523" max="11523" width="12.42578125" style="28" bestFit="1" customWidth="1"/>
    <col min="11524" max="11524" width="5.140625" style="28" bestFit="1" customWidth="1"/>
    <col min="11525" max="11525" width="4.7109375" style="28" customWidth="1"/>
    <col min="11526" max="11526" width="10.7109375" style="28" bestFit="1" customWidth="1"/>
    <col min="11527" max="11527" width="11.85546875" style="28" bestFit="1" customWidth="1"/>
    <col min="11528" max="11528" width="4.7109375" style="28" customWidth="1"/>
    <col min="11529" max="11530" width="9.5703125" style="28" bestFit="1" customWidth="1"/>
    <col min="11531" max="11531" width="4.7109375" style="28" customWidth="1"/>
    <col min="11532" max="11533" width="9.5703125" style="28" bestFit="1" customWidth="1"/>
    <col min="11534" max="11534" width="4.85546875" style="28" customWidth="1"/>
    <col min="11535" max="11535" width="9.5703125" style="28" bestFit="1" customWidth="1"/>
    <col min="11536" max="11536" width="10.85546875" style="28" customWidth="1"/>
    <col min="11537" max="11537" width="4.85546875" style="28" customWidth="1"/>
    <col min="11538" max="11538" width="9.5703125" style="28" bestFit="1" customWidth="1"/>
    <col min="11539" max="11539" width="10.5703125" style="28" customWidth="1"/>
    <col min="11540" max="11540" width="22" style="28" customWidth="1"/>
    <col min="11541" max="11541" width="14.42578125" style="28" customWidth="1"/>
    <col min="11542" max="11776" width="9.140625" style="28"/>
    <col min="11777" max="11777" width="4.42578125" style="28" customWidth="1"/>
    <col min="11778" max="11778" width="29.42578125" style="28" customWidth="1"/>
    <col min="11779" max="11779" width="12.42578125" style="28" bestFit="1" customWidth="1"/>
    <col min="11780" max="11780" width="5.140625" style="28" bestFit="1" customWidth="1"/>
    <col min="11781" max="11781" width="4.7109375" style="28" customWidth="1"/>
    <col min="11782" max="11782" width="10.7109375" style="28" bestFit="1" customWidth="1"/>
    <col min="11783" max="11783" width="11.85546875" style="28" bestFit="1" customWidth="1"/>
    <col min="11784" max="11784" width="4.7109375" style="28" customWidth="1"/>
    <col min="11785" max="11786" width="9.5703125" style="28" bestFit="1" customWidth="1"/>
    <col min="11787" max="11787" width="4.7109375" style="28" customWidth="1"/>
    <col min="11788" max="11789" width="9.5703125" style="28" bestFit="1" customWidth="1"/>
    <col min="11790" max="11790" width="4.85546875" style="28" customWidth="1"/>
    <col min="11791" max="11791" width="9.5703125" style="28" bestFit="1" customWidth="1"/>
    <col min="11792" max="11792" width="10.85546875" style="28" customWidth="1"/>
    <col min="11793" max="11793" width="4.85546875" style="28" customWidth="1"/>
    <col min="11794" max="11794" width="9.5703125" style="28" bestFit="1" customWidth="1"/>
    <col min="11795" max="11795" width="10.5703125" style="28" customWidth="1"/>
    <col min="11796" max="11796" width="22" style="28" customWidth="1"/>
    <col min="11797" max="11797" width="14.42578125" style="28" customWidth="1"/>
    <col min="11798" max="12032" width="9.140625" style="28"/>
    <col min="12033" max="12033" width="4.42578125" style="28" customWidth="1"/>
    <col min="12034" max="12034" width="29.42578125" style="28" customWidth="1"/>
    <col min="12035" max="12035" width="12.42578125" style="28" bestFit="1" customWidth="1"/>
    <col min="12036" max="12036" width="5.140625" style="28" bestFit="1" customWidth="1"/>
    <col min="12037" max="12037" width="4.7109375" style="28" customWidth="1"/>
    <col min="12038" max="12038" width="10.7109375" style="28" bestFit="1" customWidth="1"/>
    <col min="12039" max="12039" width="11.85546875" style="28" bestFit="1" customWidth="1"/>
    <col min="12040" max="12040" width="4.7109375" style="28" customWidth="1"/>
    <col min="12041" max="12042" width="9.5703125" style="28" bestFit="1" customWidth="1"/>
    <col min="12043" max="12043" width="4.7109375" style="28" customWidth="1"/>
    <col min="12044" max="12045" width="9.5703125" style="28" bestFit="1" customWidth="1"/>
    <col min="12046" max="12046" width="4.85546875" style="28" customWidth="1"/>
    <col min="12047" max="12047" width="9.5703125" style="28" bestFit="1" customWidth="1"/>
    <col min="12048" max="12048" width="10.85546875" style="28" customWidth="1"/>
    <col min="12049" max="12049" width="4.85546875" style="28" customWidth="1"/>
    <col min="12050" max="12050" width="9.5703125" style="28" bestFit="1" customWidth="1"/>
    <col min="12051" max="12051" width="10.5703125" style="28" customWidth="1"/>
    <col min="12052" max="12052" width="22" style="28" customWidth="1"/>
    <col min="12053" max="12053" width="14.42578125" style="28" customWidth="1"/>
    <col min="12054" max="12288" width="9.140625" style="28"/>
    <col min="12289" max="12289" width="4.42578125" style="28" customWidth="1"/>
    <col min="12290" max="12290" width="29.42578125" style="28" customWidth="1"/>
    <col min="12291" max="12291" width="12.42578125" style="28" bestFit="1" customWidth="1"/>
    <col min="12292" max="12292" width="5.140625" style="28" bestFit="1" customWidth="1"/>
    <col min="12293" max="12293" width="4.7109375" style="28" customWidth="1"/>
    <col min="12294" max="12294" width="10.7109375" style="28" bestFit="1" customWidth="1"/>
    <col min="12295" max="12295" width="11.85546875" style="28" bestFit="1" customWidth="1"/>
    <col min="12296" max="12296" width="4.7109375" style="28" customWidth="1"/>
    <col min="12297" max="12298" width="9.5703125" style="28" bestFit="1" customWidth="1"/>
    <col min="12299" max="12299" width="4.7109375" style="28" customWidth="1"/>
    <col min="12300" max="12301" width="9.5703125" style="28" bestFit="1" customWidth="1"/>
    <col min="12302" max="12302" width="4.85546875" style="28" customWidth="1"/>
    <col min="12303" max="12303" width="9.5703125" style="28" bestFit="1" customWidth="1"/>
    <col min="12304" max="12304" width="10.85546875" style="28" customWidth="1"/>
    <col min="12305" max="12305" width="4.85546875" style="28" customWidth="1"/>
    <col min="12306" max="12306" width="9.5703125" style="28" bestFit="1" customWidth="1"/>
    <col min="12307" max="12307" width="10.5703125" style="28" customWidth="1"/>
    <col min="12308" max="12308" width="22" style="28" customWidth="1"/>
    <col min="12309" max="12309" width="14.42578125" style="28" customWidth="1"/>
    <col min="12310" max="12544" width="9.140625" style="28"/>
    <col min="12545" max="12545" width="4.42578125" style="28" customWidth="1"/>
    <col min="12546" max="12546" width="29.42578125" style="28" customWidth="1"/>
    <col min="12547" max="12547" width="12.42578125" style="28" bestFit="1" customWidth="1"/>
    <col min="12548" max="12548" width="5.140625" style="28" bestFit="1" customWidth="1"/>
    <col min="12549" max="12549" width="4.7109375" style="28" customWidth="1"/>
    <col min="12550" max="12550" width="10.7109375" style="28" bestFit="1" customWidth="1"/>
    <col min="12551" max="12551" width="11.85546875" style="28" bestFit="1" customWidth="1"/>
    <col min="12552" max="12552" width="4.7109375" style="28" customWidth="1"/>
    <col min="12553" max="12554" width="9.5703125" style="28" bestFit="1" customWidth="1"/>
    <col min="12555" max="12555" width="4.7109375" style="28" customWidth="1"/>
    <col min="12556" max="12557" width="9.5703125" style="28" bestFit="1" customWidth="1"/>
    <col min="12558" max="12558" width="4.85546875" style="28" customWidth="1"/>
    <col min="12559" max="12559" width="9.5703125" style="28" bestFit="1" customWidth="1"/>
    <col min="12560" max="12560" width="10.85546875" style="28" customWidth="1"/>
    <col min="12561" max="12561" width="4.85546875" style="28" customWidth="1"/>
    <col min="12562" max="12562" width="9.5703125" style="28" bestFit="1" customWidth="1"/>
    <col min="12563" max="12563" width="10.5703125" style="28" customWidth="1"/>
    <col min="12564" max="12564" width="22" style="28" customWidth="1"/>
    <col min="12565" max="12565" width="14.42578125" style="28" customWidth="1"/>
    <col min="12566" max="12800" width="9.140625" style="28"/>
    <col min="12801" max="12801" width="4.42578125" style="28" customWidth="1"/>
    <col min="12802" max="12802" width="29.42578125" style="28" customWidth="1"/>
    <col min="12803" max="12803" width="12.42578125" style="28" bestFit="1" customWidth="1"/>
    <col min="12804" max="12804" width="5.140625" style="28" bestFit="1" customWidth="1"/>
    <col min="12805" max="12805" width="4.7109375" style="28" customWidth="1"/>
    <col min="12806" max="12806" width="10.7109375" style="28" bestFit="1" customWidth="1"/>
    <col min="12807" max="12807" width="11.85546875" style="28" bestFit="1" customWidth="1"/>
    <col min="12808" max="12808" width="4.7109375" style="28" customWidth="1"/>
    <col min="12809" max="12810" width="9.5703125" style="28" bestFit="1" customWidth="1"/>
    <col min="12811" max="12811" width="4.7109375" style="28" customWidth="1"/>
    <col min="12812" max="12813" width="9.5703125" style="28" bestFit="1" customWidth="1"/>
    <col min="12814" max="12814" width="4.85546875" style="28" customWidth="1"/>
    <col min="12815" max="12815" width="9.5703125" style="28" bestFit="1" customWidth="1"/>
    <col min="12816" max="12816" width="10.85546875" style="28" customWidth="1"/>
    <col min="12817" max="12817" width="4.85546875" style="28" customWidth="1"/>
    <col min="12818" max="12818" width="9.5703125" style="28" bestFit="1" customWidth="1"/>
    <col min="12819" max="12819" width="10.5703125" style="28" customWidth="1"/>
    <col min="12820" max="12820" width="22" style="28" customWidth="1"/>
    <col min="12821" max="12821" width="14.42578125" style="28" customWidth="1"/>
    <col min="12822" max="13056" width="9.140625" style="28"/>
    <col min="13057" max="13057" width="4.42578125" style="28" customWidth="1"/>
    <col min="13058" max="13058" width="29.42578125" style="28" customWidth="1"/>
    <col min="13059" max="13059" width="12.42578125" style="28" bestFit="1" customWidth="1"/>
    <col min="13060" max="13060" width="5.140625" style="28" bestFit="1" customWidth="1"/>
    <col min="13061" max="13061" width="4.7109375" style="28" customWidth="1"/>
    <col min="13062" max="13062" width="10.7109375" style="28" bestFit="1" customWidth="1"/>
    <col min="13063" max="13063" width="11.85546875" style="28" bestFit="1" customWidth="1"/>
    <col min="13064" max="13064" width="4.7109375" style="28" customWidth="1"/>
    <col min="13065" max="13066" width="9.5703125" style="28" bestFit="1" customWidth="1"/>
    <col min="13067" max="13067" width="4.7109375" style="28" customWidth="1"/>
    <col min="13068" max="13069" width="9.5703125" style="28" bestFit="1" customWidth="1"/>
    <col min="13070" max="13070" width="4.85546875" style="28" customWidth="1"/>
    <col min="13071" max="13071" width="9.5703125" style="28" bestFit="1" customWidth="1"/>
    <col min="13072" max="13072" width="10.85546875" style="28" customWidth="1"/>
    <col min="13073" max="13073" width="4.85546875" style="28" customWidth="1"/>
    <col min="13074" max="13074" width="9.5703125" style="28" bestFit="1" customWidth="1"/>
    <col min="13075" max="13075" width="10.5703125" style="28" customWidth="1"/>
    <col min="13076" max="13076" width="22" style="28" customWidth="1"/>
    <col min="13077" max="13077" width="14.42578125" style="28" customWidth="1"/>
    <col min="13078" max="13312" width="9.140625" style="28"/>
    <col min="13313" max="13313" width="4.42578125" style="28" customWidth="1"/>
    <col min="13314" max="13314" width="29.42578125" style="28" customWidth="1"/>
    <col min="13315" max="13315" width="12.42578125" style="28" bestFit="1" customWidth="1"/>
    <col min="13316" max="13316" width="5.140625" style="28" bestFit="1" customWidth="1"/>
    <col min="13317" max="13317" width="4.7109375" style="28" customWidth="1"/>
    <col min="13318" max="13318" width="10.7109375" style="28" bestFit="1" customWidth="1"/>
    <col min="13319" max="13319" width="11.85546875" style="28" bestFit="1" customWidth="1"/>
    <col min="13320" max="13320" width="4.7109375" style="28" customWidth="1"/>
    <col min="13321" max="13322" width="9.5703125" style="28" bestFit="1" customWidth="1"/>
    <col min="13323" max="13323" width="4.7109375" style="28" customWidth="1"/>
    <col min="13324" max="13325" width="9.5703125" style="28" bestFit="1" customWidth="1"/>
    <col min="13326" max="13326" width="4.85546875" style="28" customWidth="1"/>
    <col min="13327" max="13327" width="9.5703125" style="28" bestFit="1" customWidth="1"/>
    <col min="13328" max="13328" width="10.85546875" style="28" customWidth="1"/>
    <col min="13329" max="13329" width="4.85546875" style="28" customWidth="1"/>
    <col min="13330" max="13330" width="9.5703125" style="28" bestFit="1" customWidth="1"/>
    <col min="13331" max="13331" width="10.5703125" style="28" customWidth="1"/>
    <col min="13332" max="13332" width="22" style="28" customWidth="1"/>
    <col min="13333" max="13333" width="14.42578125" style="28" customWidth="1"/>
    <col min="13334" max="13568" width="9.140625" style="28"/>
    <col min="13569" max="13569" width="4.42578125" style="28" customWidth="1"/>
    <col min="13570" max="13570" width="29.42578125" style="28" customWidth="1"/>
    <col min="13571" max="13571" width="12.42578125" style="28" bestFit="1" customWidth="1"/>
    <col min="13572" max="13572" width="5.140625" style="28" bestFit="1" customWidth="1"/>
    <col min="13573" max="13573" width="4.7109375" style="28" customWidth="1"/>
    <col min="13574" max="13574" width="10.7109375" style="28" bestFit="1" customWidth="1"/>
    <col min="13575" max="13575" width="11.85546875" style="28" bestFit="1" customWidth="1"/>
    <col min="13576" max="13576" width="4.7109375" style="28" customWidth="1"/>
    <col min="13577" max="13578" width="9.5703125" style="28" bestFit="1" customWidth="1"/>
    <col min="13579" max="13579" width="4.7109375" style="28" customWidth="1"/>
    <col min="13580" max="13581" width="9.5703125" style="28" bestFit="1" customWidth="1"/>
    <col min="13582" max="13582" width="4.85546875" style="28" customWidth="1"/>
    <col min="13583" max="13583" width="9.5703125" style="28" bestFit="1" customWidth="1"/>
    <col min="13584" max="13584" width="10.85546875" style="28" customWidth="1"/>
    <col min="13585" max="13585" width="4.85546875" style="28" customWidth="1"/>
    <col min="13586" max="13586" width="9.5703125" style="28" bestFit="1" customWidth="1"/>
    <col min="13587" max="13587" width="10.5703125" style="28" customWidth="1"/>
    <col min="13588" max="13588" width="22" style="28" customWidth="1"/>
    <col min="13589" max="13589" width="14.42578125" style="28" customWidth="1"/>
    <col min="13590" max="13824" width="9.140625" style="28"/>
    <col min="13825" max="13825" width="4.42578125" style="28" customWidth="1"/>
    <col min="13826" max="13826" width="29.42578125" style="28" customWidth="1"/>
    <col min="13827" max="13827" width="12.42578125" style="28" bestFit="1" customWidth="1"/>
    <col min="13828" max="13828" width="5.140625" style="28" bestFit="1" customWidth="1"/>
    <col min="13829" max="13829" width="4.7109375" style="28" customWidth="1"/>
    <col min="13830" max="13830" width="10.7109375" style="28" bestFit="1" customWidth="1"/>
    <col min="13831" max="13831" width="11.85546875" style="28" bestFit="1" customWidth="1"/>
    <col min="13832" max="13832" width="4.7109375" style="28" customWidth="1"/>
    <col min="13833" max="13834" width="9.5703125" style="28" bestFit="1" customWidth="1"/>
    <col min="13835" max="13835" width="4.7109375" style="28" customWidth="1"/>
    <col min="13836" max="13837" width="9.5703125" style="28" bestFit="1" customWidth="1"/>
    <col min="13838" max="13838" width="4.85546875" style="28" customWidth="1"/>
    <col min="13839" max="13839" width="9.5703125" style="28" bestFit="1" customWidth="1"/>
    <col min="13840" max="13840" width="10.85546875" style="28" customWidth="1"/>
    <col min="13841" max="13841" width="4.85546875" style="28" customWidth="1"/>
    <col min="13842" max="13842" width="9.5703125" style="28" bestFit="1" customWidth="1"/>
    <col min="13843" max="13843" width="10.5703125" style="28" customWidth="1"/>
    <col min="13844" max="13844" width="22" style="28" customWidth="1"/>
    <col min="13845" max="13845" width="14.42578125" style="28" customWidth="1"/>
    <col min="13846" max="14080" width="9.140625" style="28"/>
    <col min="14081" max="14081" width="4.42578125" style="28" customWidth="1"/>
    <col min="14082" max="14082" width="29.42578125" style="28" customWidth="1"/>
    <col min="14083" max="14083" width="12.42578125" style="28" bestFit="1" customWidth="1"/>
    <col min="14084" max="14084" width="5.140625" style="28" bestFit="1" customWidth="1"/>
    <col min="14085" max="14085" width="4.7109375" style="28" customWidth="1"/>
    <col min="14086" max="14086" width="10.7109375" style="28" bestFit="1" customWidth="1"/>
    <col min="14087" max="14087" width="11.85546875" style="28" bestFit="1" customWidth="1"/>
    <col min="14088" max="14088" width="4.7109375" style="28" customWidth="1"/>
    <col min="14089" max="14090" width="9.5703125" style="28" bestFit="1" customWidth="1"/>
    <col min="14091" max="14091" width="4.7109375" style="28" customWidth="1"/>
    <col min="14092" max="14093" width="9.5703125" style="28" bestFit="1" customWidth="1"/>
    <col min="14094" max="14094" width="4.85546875" style="28" customWidth="1"/>
    <col min="14095" max="14095" width="9.5703125" style="28" bestFit="1" customWidth="1"/>
    <col min="14096" max="14096" width="10.85546875" style="28" customWidth="1"/>
    <col min="14097" max="14097" width="4.85546875" style="28" customWidth="1"/>
    <col min="14098" max="14098" width="9.5703125" style="28" bestFit="1" customWidth="1"/>
    <col min="14099" max="14099" width="10.5703125" style="28" customWidth="1"/>
    <col min="14100" max="14100" width="22" style="28" customWidth="1"/>
    <col min="14101" max="14101" width="14.42578125" style="28" customWidth="1"/>
    <col min="14102" max="14336" width="9.140625" style="28"/>
    <col min="14337" max="14337" width="4.42578125" style="28" customWidth="1"/>
    <col min="14338" max="14338" width="29.42578125" style="28" customWidth="1"/>
    <col min="14339" max="14339" width="12.42578125" style="28" bestFit="1" customWidth="1"/>
    <col min="14340" max="14340" width="5.140625" style="28" bestFit="1" customWidth="1"/>
    <col min="14341" max="14341" width="4.7109375" style="28" customWidth="1"/>
    <col min="14342" max="14342" width="10.7109375" style="28" bestFit="1" customWidth="1"/>
    <col min="14343" max="14343" width="11.85546875" style="28" bestFit="1" customWidth="1"/>
    <col min="14344" max="14344" width="4.7109375" style="28" customWidth="1"/>
    <col min="14345" max="14346" width="9.5703125" style="28" bestFit="1" customWidth="1"/>
    <col min="14347" max="14347" width="4.7109375" style="28" customWidth="1"/>
    <col min="14348" max="14349" width="9.5703125" style="28" bestFit="1" customWidth="1"/>
    <col min="14350" max="14350" width="4.85546875" style="28" customWidth="1"/>
    <col min="14351" max="14351" width="9.5703125" style="28" bestFit="1" customWidth="1"/>
    <col min="14352" max="14352" width="10.85546875" style="28" customWidth="1"/>
    <col min="14353" max="14353" width="4.85546875" style="28" customWidth="1"/>
    <col min="14354" max="14354" width="9.5703125" style="28" bestFit="1" customWidth="1"/>
    <col min="14355" max="14355" width="10.5703125" style="28" customWidth="1"/>
    <col min="14356" max="14356" width="22" style="28" customWidth="1"/>
    <col min="14357" max="14357" width="14.42578125" style="28" customWidth="1"/>
    <col min="14358" max="14592" width="9.140625" style="28"/>
    <col min="14593" max="14593" width="4.42578125" style="28" customWidth="1"/>
    <col min="14594" max="14594" width="29.42578125" style="28" customWidth="1"/>
    <col min="14595" max="14595" width="12.42578125" style="28" bestFit="1" customWidth="1"/>
    <col min="14596" max="14596" width="5.140625" style="28" bestFit="1" customWidth="1"/>
    <col min="14597" max="14597" width="4.7109375" style="28" customWidth="1"/>
    <col min="14598" max="14598" width="10.7109375" style="28" bestFit="1" customWidth="1"/>
    <col min="14599" max="14599" width="11.85546875" style="28" bestFit="1" customWidth="1"/>
    <col min="14600" max="14600" width="4.7109375" style="28" customWidth="1"/>
    <col min="14601" max="14602" width="9.5703125" style="28" bestFit="1" customWidth="1"/>
    <col min="14603" max="14603" width="4.7109375" style="28" customWidth="1"/>
    <col min="14604" max="14605" width="9.5703125" style="28" bestFit="1" customWidth="1"/>
    <col min="14606" max="14606" width="4.85546875" style="28" customWidth="1"/>
    <col min="14607" max="14607" width="9.5703125" style="28" bestFit="1" customWidth="1"/>
    <col min="14608" max="14608" width="10.85546875" style="28" customWidth="1"/>
    <col min="14609" max="14609" width="4.85546875" style="28" customWidth="1"/>
    <col min="14610" max="14610" width="9.5703125" style="28" bestFit="1" customWidth="1"/>
    <col min="14611" max="14611" width="10.5703125" style="28" customWidth="1"/>
    <col min="14612" max="14612" width="22" style="28" customWidth="1"/>
    <col min="14613" max="14613" width="14.42578125" style="28" customWidth="1"/>
    <col min="14614" max="14848" width="9.140625" style="28"/>
    <col min="14849" max="14849" width="4.42578125" style="28" customWidth="1"/>
    <col min="14850" max="14850" width="29.42578125" style="28" customWidth="1"/>
    <col min="14851" max="14851" width="12.42578125" style="28" bestFit="1" customWidth="1"/>
    <col min="14852" max="14852" width="5.140625" style="28" bestFit="1" customWidth="1"/>
    <col min="14853" max="14853" width="4.7109375" style="28" customWidth="1"/>
    <col min="14854" max="14854" width="10.7109375" style="28" bestFit="1" customWidth="1"/>
    <col min="14855" max="14855" width="11.85546875" style="28" bestFit="1" customWidth="1"/>
    <col min="14856" max="14856" width="4.7109375" style="28" customWidth="1"/>
    <col min="14857" max="14858" width="9.5703125" style="28" bestFit="1" customWidth="1"/>
    <col min="14859" max="14859" width="4.7109375" style="28" customWidth="1"/>
    <col min="14860" max="14861" width="9.5703125" style="28" bestFit="1" customWidth="1"/>
    <col min="14862" max="14862" width="4.85546875" style="28" customWidth="1"/>
    <col min="14863" max="14863" width="9.5703125" style="28" bestFit="1" customWidth="1"/>
    <col min="14864" max="14864" width="10.85546875" style="28" customWidth="1"/>
    <col min="14865" max="14865" width="4.85546875" style="28" customWidth="1"/>
    <col min="14866" max="14866" width="9.5703125" style="28" bestFit="1" customWidth="1"/>
    <col min="14867" max="14867" width="10.5703125" style="28" customWidth="1"/>
    <col min="14868" max="14868" width="22" style="28" customWidth="1"/>
    <col min="14869" max="14869" width="14.42578125" style="28" customWidth="1"/>
    <col min="14870" max="15104" width="9.140625" style="28"/>
    <col min="15105" max="15105" width="4.42578125" style="28" customWidth="1"/>
    <col min="15106" max="15106" width="29.42578125" style="28" customWidth="1"/>
    <col min="15107" max="15107" width="12.42578125" style="28" bestFit="1" customWidth="1"/>
    <col min="15108" max="15108" width="5.140625" style="28" bestFit="1" customWidth="1"/>
    <col min="15109" max="15109" width="4.7109375" style="28" customWidth="1"/>
    <col min="15110" max="15110" width="10.7109375" style="28" bestFit="1" customWidth="1"/>
    <col min="15111" max="15111" width="11.85546875" style="28" bestFit="1" customWidth="1"/>
    <col min="15112" max="15112" width="4.7109375" style="28" customWidth="1"/>
    <col min="15113" max="15114" width="9.5703125" style="28" bestFit="1" customWidth="1"/>
    <col min="15115" max="15115" width="4.7109375" style="28" customWidth="1"/>
    <col min="15116" max="15117" width="9.5703125" style="28" bestFit="1" customWidth="1"/>
    <col min="15118" max="15118" width="4.85546875" style="28" customWidth="1"/>
    <col min="15119" max="15119" width="9.5703125" style="28" bestFit="1" customWidth="1"/>
    <col min="15120" max="15120" width="10.85546875" style="28" customWidth="1"/>
    <col min="15121" max="15121" width="4.85546875" style="28" customWidth="1"/>
    <col min="15122" max="15122" width="9.5703125" style="28" bestFit="1" customWidth="1"/>
    <col min="15123" max="15123" width="10.5703125" style="28" customWidth="1"/>
    <col min="15124" max="15124" width="22" style="28" customWidth="1"/>
    <col min="15125" max="15125" width="14.42578125" style="28" customWidth="1"/>
    <col min="15126" max="15360" width="9.140625" style="28"/>
    <col min="15361" max="15361" width="4.42578125" style="28" customWidth="1"/>
    <col min="15362" max="15362" width="29.42578125" style="28" customWidth="1"/>
    <col min="15363" max="15363" width="12.42578125" style="28" bestFit="1" customWidth="1"/>
    <col min="15364" max="15364" width="5.140625" style="28" bestFit="1" customWidth="1"/>
    <col min="15365" max="15365" width="4.7109375" style="28" customWidth="1"/>
    <col min="15366" max="15366" width="10.7109375" style="28" bestFit="1" customWidth="1"/>
    <col min="15367" max="15367" width="11.85546875" style="28" bestFit="1" customWidth="1"/>
    <col min="15368" max="15368" width="4.7109375" style="28" customWidth="1"/>
    <col min="15369" max="15370" width="9.5703125" style="28" bestFit="1" customWidth="1"/>
    <col min="15371" max="15371" width="4.7109375" style="28" customWidth="1"/>
    <col min="15372" max="15373" width="9.5703125" style="28" bestFit="1" customWidth="1"/>
    <col min="15374" max="15374" width="4.85546875" style="28" customWidth="1"/>
    <col min="15375" max="15375" width="9.5703125" style="28" bestFit="1" customWidth="1"/>
    <col min="15376" max="15376" width="10.85546875" style="28" customWidth="1"/>
    <col min="15377" max="15377" width="4.85546875" style="28" customWidth="1"/>
    <col min="15378" max="15378" width="9.5703125" style="28" bestFit="1" customWidth="1"/>
    <col min="15379" max="15379" width="10.5703125" style="28" customWidth="1"/>
    <col min="15380" max="15380" width="22" style="28" customWidth="1"/>
    <col min="15381" max="15381" width="14.42578125" style="28" customWidth="1"/>
    <col min="15382" max="15616" width="9.140625" style="28"/>
    <col min="15617" max="15617" width="4.42578125" style="28" customWidth="1"/>
    <col min="15618" max="15618" width="29.42578125" style="28" customWidth="1"/>
    <col min="15619" max="15619" width="12.42578125" style="28" bestFit="1" customWidth="1"/>
    <col min="15620" max="15620" width="5.140625" style="28" bestFit="1" customWidth="1"/>
    <col min="15621" max="15621" width="4.7109375" style="28" customWidth="1"/>
    <col min="15622" max="15622" width="10.7109375" style="28" bestFit="1" customWidth="1"/>
    <col min="15623" max="15623" width="11.85546875" style="28" bestFit="1" customWidth="1"/>
    <col min="15624" max="15624" width="4.7109375" style="28" customWidth="1"/>
    <col min="15625" max="15626" width="9.5703125" style="28" bestFit="1" customWidth="1"/>
    <col min="15627" max="15627" width="4.7109375" style="28" customWidth="1"/>
    <col min="15628" max="15629" width="9.5703125" style="28" bestFit="1" customWidth="1"/>
    <col min="15630" max="15630" width="4.85546875" style="28" customWidth="1"/>
    <col min="15631" max="15631" width="9.5703125" style="28" bestFit="1" customWidth="1"/>
    <col min="15632" max="15632" width="10.85546875" style="28" customWidth="1"/>
    <col min="15633" max="15633" width="4.85546875" style="28" customWidth="1"/>
    <col min="15634" max="15634" width="9.5703125" style="28" bestFit="1" customWidth="1"/>
    <col min="15635" max="15635" width="10.5703125" style="28" customWidth="1"/>
    <col min="15636" max="15636" width="22" style="28" customWidth="1"/>
    <col min="15637" max="15637" width="14.42578125" style="28" customWidth="1"/>
    <col min="15638" max="15872" width="9.140625" style="28"/>
    <col min="15873" max="15873" width="4.42578125" style="28" customWidth="1"/>
    <col min="15874" max="15874" width="29.42578125" style="28" customWidth="1"/>
    <col min="15875" max="15875" width="12.42578125" style="28" bestFit="1" customWidth="1"/>
    <col min="15876" max="15876" width="5.140625" style="28" bestFit="1" customWidth="1"/>
    <col min="15877" max="15877" width="4.7109375" style="28" customWidth="1"/>
    <col min="15878" max="15878" width="10.7109375" style="28" bestFit="1" customWidth="1"/>
    <col min="15879" max="15879" width="11.85546875" style="28" bestFit="1" customWidth="1"/>
    <col min="15880" max="15880" width="4.7109375" style="28" customWidth="1"/>
    <col min="15881" max="15882" width="9.5703125" style="28" bestFit="1" customWidth="1"/>
    <col min="15883" max="15883" width="4.7109375" style="28" customWidth="1"/>
    <col min="15884" max="15885" width="9.5703125" style="28" bestFit="1" customWidth="1"/>
    <col min="15886" max="15886" width="4.85546875" style="28" customWidth="1"/>
    <col min="15887" max="15887" width="9.5703125" style="28" bestFit="1" customWidth="1"/>
    <col min="15888" max="15888" width="10.85546875" style="28" customWidth="1"/>
    <col min="15889" max="15889" width="4.85546875" style="28" customWidth="1"/>
    <col min="15890" max="15890" width="9.5703125" style="28" bestFit="1" customWidth="1"/>
    <col min="15891" max="15891" width="10.5703125" style="28" customWidth="1"/>
    <col min="15892" max="15892" width="22" style="28" customWidth="1"/>
    <col min="15893" max="15893" width="14.42578125" style="28" customWidth="1"/>
    <col min="15894" max="16128" width="9.140625" style="28"/>
    <col min="16129" max="16129" width="4.42578125" style="28" customWidth="1"/>
    <col min="16130" max="16130" width="29.42578125" style="28" customWidth="1"/>
    <col min="16131" max="16131" width="12.42578125" style="28" bestFit="1" customWidth="1"/>
    <col min="16132" max="16132" width="5.140625" style="28" bestFit="1" customWidth="1"/>
    <col min="16133" max="16133" width="4.7109375" style="28" customWidth="1"/>
    <col min="16134" max="16134" width="10.7109375" style="28" bestFit="1" customWidth="1"/>
    <col min="16135" max="16135" width="11.85546875" style="28" bestFit="1" customWidth="1"/>
    <col min="16136" max="16136" width="4.7109375" style="28" customWidth="1"/>
    <col min="16137" max="16138" width="9.5703125" style="28" bestFit="1" customWidth="1"/>
    <col min="16139" max="16139" width="4.7109375" style="28" customWidth="1"/>
    <col min="16140" max="16141" width="9.5703125" style="28" bestFit="1" customWidth="1"/>
    <col min="16142" max="16142" width="4.85546875" style="28" customWidth="1"/>
    <col min="16143" max="16143" width="9.5703125" style="28" bestFit="1" customWidth="1"/>
    <col min="16144" max="16144" width="10.85546875" style="28" customWidth="1"/>
    <col min="16145" max="16145" width="4.85546875" style="28" customWidth="1"/>
    <col min="16146" max="16146" width="9.5703125" style="28" bestFit="1" customWidth="1"/>
    <col min="16147" max="16147" width="10.5703125" style="28" customWidth="1"/>
    <col min="16148" max="16148" width="22" style="28" customWidth="1"/>
    <col min="16149" max="16149" width="14.42578125" style="28" customWidth="1"/>
    <col min="16150" max="16384" width="9.140625" style="28"/>
  </cols>
  <sheetData>
    <row r="1" spans="1:21" ht="18">
      <c r="A1" s="173"/>
      <c r="B1" s="174"/>
      <c r="C1" s="174"/>
      <c r="D1" s="174"/>
      <c r="E1" s="2084" t="s">
        <v>1941</v>
      </c>
      <c r="F1" s="2084"/>
      <c r="G1" s="2084"/>
      <c r="H1" s="2084"/>
      <c r="I1" s="2084"/>
      <c r="J1" s="2084"/>
      <c r="K1" s="174"/>
      <c r="L1" s="174"/>
      <c r="M1" s="174"/>
      <c r="N1" s="174"/>
      <c r="O1" s="174"/>
      <c r="P1" s="174"/>
      <c r="Q1" s="174"/>
      <c r="R1" s="174"/>
      <c r="S1" s="174"/>
    </row>
    <row r="2" spans="1:21" ht="18">
      <c r="A2" s="173"/>
      <c r="B2" s="174"/>
      <c r="C2" s="174"/>
      <c r="D2" s="174"/>
      <c r="E2" s="1446"/>
      <c r="F2" s="1446"/>
      <c r="G2" s="1446"/>
      <c r="H2" s="1446"/>
      <c r="I2" s="1446"/>
      <c r="J2" s="1446"/>
      <c r="K2" s="174"/>
      <c r="L2" s="174"/>
      <c r="M2" s="174"/>
      <c r="N2" s="174"/>
      <c r="O2" s="174"/>
      <c r="P2" s="174"/>
      <c r="Q2" s="174"/>
      <c r="R2" s="174"/>
      <c r="S2" s="174"/>
    </row>
    <row r="3" spans="1:21" ht="15">
      <c r="B3" s="1447"/>
      <c r="C3" s="1447"/>
      <c r="D3" s="2085" t="s">
        <v>1942</v>
      </c>
      <c r="E3" s="2085"/>
      <c r="F3" s="2085"/>
      <c r="G3" s="2085"/>
      <c r="H3" s="2085"/>
      <c r="I3" s="2085"/>
      <c r="J3" s="2085"/>
      <c r="K3" s="2085"/>
      <c r="L3" s="2085"/>
      <c r="M3" s="2085"/>
      <c r="N3" s="1447"/>
      <c r="O3" s="1447"/>
      <c r="P3" s="1447"/>
      <c r="Q3" s="1447"/>
      <c r="R3" s="1448" t="s">
        <v>2699</v>
      </c>
      <c r="S3" s="1447"/>
    </row>
    <row r="4" spans="1:21" ht="14.25">
      <c r="A4" s="1449"/>
      <c r="B4" s="1450"/>
      <c r="C4" s="1450"/>
      <c r="D4" s="1450"/>
      <c r="E4" s="1450"/>
      <c r="F4" s="1450"/>
      <c r="G4" s="1450"/>
      <c r="H4" s="1450"/>
      <c r="I4" s="1450"/>
      <c r="J4" s="1450"/>
      <c r="K4" s="1450"/>
      <c r="L4" s="1450"/>
      <c r="M4" s="1450"/>
      <c r="N4" s="1450"/>
      <c r="O4" s="1450"/>
      <c r="P4" s="1450"/>
      <c r="Q4" s="174"/>
      <c r="R4" s="174"/>
      <c r="S4" s="174"/>
    </row>
    <row r="5" spans="1:21" ht="13.5">
      <c r="A5" s="2033" t="s">
        <v>2</v>
      </c>
      <c r="B5" s="2033" t="s">
        <v>3</v>
      </c>
      <c r="C5" s="2091" t="s">
        <v>4</v>
      </c>
      <c r="D5" s="2033" t="s">
        <v>5</v>
      </c>
      <c r="E5" s="2086" t="s">
        <v>1343</v>
      </c>
      <c r="F5" s="2086"/>
      <c r="G5" s="2086"/>
      <c r="H5" s="2086" t="s">
        <v>1344</v>
      </c>
      <c r="I5" s="2086"/>
      <c r="J5" s="2086"/>
      <c r="K5" s="2086" t="s">
        <v>1345</v>
      </c>
      <c r="L5" s="2086"/>
      <c r="M5" s="2086"/>
      <c r="N5" s="2086" t="s">
        <v>1346</v>
      </c>
      <c r="O5" s="2086"/>
      <c r="P5" s="2086"/>
      <c r="Q5" s="2088" t="s">
        <v>1368</v>
      </c>
      <c r="R5" s="2089"/>
      <c r="S5" s="2090"/>
    </row>
    <row r="6" spans="1:21" ht="30">
      <c r="A6" s="2034"/>
      <c r="B6" s="2034"/>
      <c r="C6" s="2092"/>
      <c r="D6" s="2034"/>
      <c r="E6" s="636" t="s">
        <v>114</v>
      </c>
      <c r="F6" s="1443" t="s">
        <v>9</v>
      </c>
      <c r="G6" s="636" t="s">
        <v>1347</v>
      </c>
      <c r="H6" s="636" t="s">
        <v>114</v>
      </c>
      <c r="I6" s="1443" t="s">
        <v>9</v>
      </c>
      <c r="J6" s="636" t="s">
        <v>1347</v>
      </c>
      <c r="K6" s="636" t="s">
        <v>114</v>
      </c>
      <c r="L6" s="1443" t="s">
        <v>9</v>
      </c>
      <c r="M6" s="636" t="s">
        <v>1347</v>
      </c>
      <c r="N6" s="636" t="s">
        <v>114</v>
      </c>
      <c r="O6" s="1443" t="s">
        <v>9</v>
      </c>
      <c r="P6" s="636" t="s">
        <v>1347</v>
      </c>
      <c r="Q6" s="636" t="s">
        <v>114</v>
      </c>
      <c r="R6" s="1443" t="s">
        <v>9</v>
      </c>
      <c r="S6" s="636" t="s">
        <v>1347</v>
      </c>
    </row>
    <row r="7" spans="1:21" ht="13.5">
      <c r="A7" s="353">
        <v>1</v>
      </c>
      <c r="B7" s="1451">
        <v>2</v>
      </c>
      <c r="C7" s="1452" t="s">
        <v>149</v>
      </c>
      <c r="D7" s="1451">
        <v>4</v>
      </c>
      <c r="E7" s="1451">
        <v>5</v>
      </c>
      <c r="F7" s="1453">
        <v>6</v>
      </c>
      <c r="G7" s="1451">
        <v>7</v>
      </c>
      <c r="H7" s="1451">
        <v>8</v>
      </c>
      <c r="I7" s="1453">
        <v>9</v>
      </c>
      <c r="J7" s="1451">
        <v>10</v>
      </c>
      <c r="K7" s="1451">
        <v>11</v>
      </c>
      <c r="L7" s="1453">
        <v>12</v>
      </c>
      <c r="M7" s="1451">
        <v>13</v>
      </c>
      <c r="N7" s="1451">
        <v>14</v>
      </c>
      <c r="O7" s="1453">
        <v>15</v>
      </c>
      <c r="P7" s="1451">
        <v>16</v>
      </c>
      <c r="Q7" s="1451">
        <v>17</v>
      </c>
      <c r="R7" s="1453">
        <v>18</v>
      </c>
      <c r="S7" s="1451">
        <v>19</v>
      </c>
    </row>
    <row r="8" spans="1:21" ht="15.75">
      <c r="A8" s="2075">
        <v>1</v>
      </c>
      <c r="B8" s="1454" t="s">
        <v>1943</v>
      </c>
      <c r="C8" s="1455"/>
      <c r="D8" s="1455"/>
      <c r="E8" s="1455"/>
      <c r="F8" s="1455"/>
      <c r="G8" s="1455"/>
      <c r="H8" s="1455"/>
      <c r="I8" s="1455"/>
      <c r="J8" s="1455"/>
      <c r="K8" s="1455"/>
      <c r="L8" s="1455"/>
      <c r="M8" s="1455"/>
      <c r="N8" s="1455"/>
      <c r="O8" s="1455"/>
      <c r="P8" s="1455"/>
      <c r="Q8" s="1455"/>
      <c r="R8" s="1455"/>
      <c r="S8" s="1456"/>
    </row>
    <row r="9" spans="1:21" ht="14.25">
      <c r="A9" s="2076"/>
      <c r="B9" s="1457" t="s">
        <v>1832</v>
      </c>
      <c r="C9" s="1343"/>
      <c r="D9" s="1343" t="s">
        <v>12</v>
      </c>
      <c r="E9" s="1343">
        <v>0</v>
      </c>
      <c r="F9" s="264">
        <v>0</v>
      </c>
      <c r="G9" s="264">
        <v>0</v>
      </c>
      <c r="H9" s="1343"/>
      <c r="I9" s="1343"/>
      <c r="J9" s="1343"/>
      <c r="K9" s="1343"/>
      <c r="L9" s="1343"/>
      <c r="M9" s="1343"/>
      <c r="N9" s="1343"/>
      <c r="O9" s="1343"/>
      <c r="P9" s="1343"/>
      <c r="Q9" s="1343"/>
      <c r="R9" s="1343"/>
      <c r="S9" s="1343"/>
    </row>
    <row r="10" spans="1:21" ht="14.25">
      <c r="A10" s="2076"/>
      <c r="B10" s="594" t="s">
        <v>1443</v>
      </c>
      <c r="C10" s="186">
        <v>7131950065</v>
      </c>
      <c r="D10" s="186" t="s">
        <v>12</v>
      </c>
      <c r="E10" s="186"/>
      <c r="F10" s="186"/>
      <c r="G10" s="186"/>
      <c r="H10" s="186">
        <v>1</v>
      </c>
      <c r="I10" s="253">
        <f>VLOOKUP(C10,'SOR RATE 2025-26'!A:D,4,0)</f>
        <v>18947.98</v>
      </c>
      <c r="J10" s="610">
        <f>H10*I10</f>
        <v>18947.98</v>
      </c>
      <c r="K10" s="186"/>
      <c r="L10" s="186"/>
      <c r="M10" s="186"/>
      <c r="N10" s="186"/>
      <c r="O10" s="186"/>
      <c r="P10" s="186"/>
      <c r="Q10" s="186"/>
      <c r="R10" s="186"/>
      <c r="S10" s="186"/>
    </row>
    <row r="11" spans="1:21" ht="14.25">
      <c r="A11" s="2076"/>
      <c r="B11" s="594" t="s">
        <v>1444</v>
      </c>
      <c r="C11" s="186">
        <v>7131950105</v>
      </c>
      <c r="D11" s="186" t="s">
        <v>12</v>
      </c>
      <c r="E11" s="186"/>
      <c r="F11" s="186"/>
      <c r="G11" s="186"/>
      <c r="H11" s="186"/>
      <c r="I11" s="253"/>
      <c r="J11" s="186"/>
      <c r="K11" s="186">
        <v>1</v>
      </c>
      <c r="L11" s="253">
        <f>VLOOKUP(C11,'SOR RATE 2025-26'!A:D,4,0)</f>
        <v>23685.95</v>
      </c>
      <c r="M11" s="610">
        <f>K11*L11</f>
        <v>23685.95</v>
      </c>
      <c r="N11" s="186"/>
      <c r="O11" s="186"/>
      <c r="P11" s="186"/>
      <c r="Q11" s="186"/>
      <c r="R11" s="186"/>
      <c r="S11" s="186"/>
    </row>
    <row r="12" spans="1:21" ht="14.25">
      <c r="A12" s="2076"/>
      <c r="B12" s="594" t="s">
        <v>1445</v>
      </c>
      <c r="C12" s="186">
        <v>7131950200</v>
      </c>
      <c r="D12" s="186" t="s">
        <v>12</v>
      </c>
      <c r="E12" s="186"/>
      <c r="F12" s="186"/>
      <c r="G12" s="186"/>
      <c r="H12" s="186"/>
      <c r="I12" s="253"/>
      <c r="J12" s="186"/>
      <c r="K12" s="186"/>
      <c r="L12" s="253"/>
      <c r="M12" s="186"/>
      <c r="N12" s="186">
        <v>1</v>
      </c>
      <c r="O12" s="253">
        <f>VLOOKUP(C12,'SOR RATE 2025-26'!A:D,4,0)</f>
        <v>47369.93</v>
      </c>
      <c r="P12" s="610">
        <f>N12*O12</f>
        <v>47369.93</v>
      </c>
      <c r="Q12" s="186"/>
      <c r="R12" s="186"/>
      <c r="S12" s="186"/>
    </row>
    <row r="13" spans="1:21" ht="14.25">
      <c r="A13" s="2077"/>
      <c r="B13" s="1458" t="s">
        <v>1369</v>
      </c>
      <c r="C13" s="254">
        <v>7131950207</v>
      </c>
      <c r="D13" s="254" t="s">
        <v>12</v>
      </c>
      <c r="E13" s="254"/>
      <c r="F13" s="254"/>
      <c r="G13" s="254"/>
      <c r="H13" s="254"/>
      <c r="I13" s="253"/>
      <c r="J13" s="254"/>
      <c r="K13" s="254"/>
      <c r="L13" s="253"/>
      <c r="M13" s="254"/>
      <c r="N13" s="254"/>
      <c r="O13" s="253"/>
      <c r="P13" s="254"/>
      <c r="Q13" s="254">
        <v>1</v>
      </c>
      <c r="R13" s="1353">
        <f>VLOOKUP(C13,'SOR RATE 2025-26'!A:D,4,0)</f>
        <v>40646.269999999997</v>
      </c>
      <c r="S13" s="1337">
        <f>Q13*R13</f>
        <v>40646.269999999997</v>
      </c>
    </row>
    <row r="14" spans="1:21" ht="28.5">
      <c r="A14" s="2075">
        <v>2</v>
      </c>
      <c r="B14" s="1348" t="s">
        <v>1357</v>
      </c>
      <c r="C14" s="1349"/>
      <c r="D14" s="1349"/>
      <c r="E14" s="1349"/>
      <c r="F14" s="1349"/>
      <c r="G14" s="1349"/>
      <c r="H14" s="1349"/>
      <c r="I14" s="253"/>
      <c r="J14" s="1349"/>
      <c r="K14" s="1349"/>
      <c r="L14" s="253"/>
      <c r="M14" s="1349"/>
      <c r="N14" s="1349"/>
      <c r="O14" s="253"/>
      <c r="P14" s="1349"/>
      <c r="Q14" s="1349"/>
      <c r="R14" s="1353"/>
      <c r="S14" s="1350"/>
    </row>
    <row r="15" spans="1:21" ht="14.25">
      <c r="A15" s="2076"/>
      <c r="B15" s="1351" t="s">
        <v>1944</v>
      </c>
      <c r="C15" s="1343">
        <v>7130311010</v>
      </c>
      <c r="D15" s="1343" t="s">
        <v>20</v>
      </c>
      <c r="E15" s="1440">
        <v>120</v>
      </c>
      <c r="F15" s="265">
        <f>VLOOKUP(C15,'SOR RATE 2025-26'!A:D,4,0)/1000</f>
        <v>89.727879999999999</v>
      </c>
      <c r="G15" s="264">
        <f>E15*F15</f>
        <v>10767.345600000001</v>
      </c>
      <c r="H15" s="1343"/>
      <c r="I15" s="253"/>
      <c r="J15" s="1343"/>
      <c r="K15" s="1352" t="s">
        <v>1326</v>
      </c>
      <c r="L15" s="253"/>
      <c r="M15" s="1343"/>
      <c r="N15" s="1352" t="s">
        <v>1326</v>
      </c>
      <c r="O15" s="253"/>
      <c r="P15" s="1343"/>
      <c r="Q15" s="1352" t="s">
        <v>1326</v>
      </c>
      <c r="R15" s="1353"/>
      <c r="S15" s="1343"/>
      <c r="T15" s="338"/>
      <c r="U15" s="1364"/>
    </row>
    <row r="16" spans="1:21" ht="14.25">
      <c r="A16" s="2076"/>
      <c r="B16" s="251" t="s">
        <v>1945</v>
      </c>
      <c r="C16" s="186">
        <v>7130311010</v>
      </c>
      <c r="D16" s="186" t="s">
        <v>20</v>
      </c>
      <c r="E16" s="1328" t="s">
        <v>1326</v>
      </c>
      <c r="F16" s="265"/>
      <c r="G16" s="186"/>
      <c r="H16" s="392">
        <v>120</v>
      </c>
      <c r="I16" s="253">
        <f>VLOOKUP(C16,'SOR RATE 2025-26'!A:D,4,0)/1000</f>
        <v>89.727879999999999</v>
      </c>
      <c r="J16" s="610">
        <f>H16*I16</f>
        <v>10767.345600000001</v>
      </c>
      <c r="K16" s="1328" t="s">
        <v>1326</v>
      </c>
      <c r="L16" s="253"/>
      <c r="M16" s="186"/>
      <c r="N16" s="1328" t="s">
        <v>1326</v>
      </c>
      <c r="O16" s="253"/>
      <c r="P16" s="186"/>
      <c r="Q16" s="1328" t="s">
        <v>1326</v>
      </c>
      <c r="R16" s="1353"/>
      <c r="S16" s="186"/>
      <c r="T16" s="338"/>
      <c r="U16" s="1364"/>
    </row>
    <row r="17" spans="1:21" ht="14.25">
      <c r="A17" s="2076"/>
      <c r="B17" s="251" t="s">
        <v>1946</v>
      </c>
      <c r="C17" s="186">
        <v>7130311010</v>
      </c>
      <c r="D17" s="186" t="s">
        <v>20</v>
      </c>
      <c r="E17" s="1328" t="s">
        <v>1326</v>
      </c>
      <c r="F17" s="265"/>
      <c r="G17" s="186"/>
      <c r="H17" s="186"/>
      <c r="I17" s="253"/>
      <c r="J17" s="186"/>
      <c r="K17" s="392">
        <v>160</v>
      </c>
      <c r="L17" s="253">
        <f>VLOOKUP(C17,'SOR RATE 2025-26'!A:D,4,0)/1000</f>
        <v>89.727879999999999</v>
      </c>
      <c r="M17" s="610">
        <f>K17*L17</f>
        <v>14356.460800000001</v>
      </c>
      <c r="N17" s="1328" t="s">
        <v>1326</v>
      </c>
      <c r="O17" s="253"/>
      <c r="P17" s="186"/>
      <c r="Q17" s="1328" t="s">
        <v>1326</v>
      </c>
      <c r="R17" s="1353"/>
      <c r="S17" s="186"/>
      <c r="T17" s="338"/>
      <c r="U17" s="1364"/>
    </row>
    <row r="18" spans="1:21" ht="14.25">
      <c r="A18" s="2076"/>
      <c r="B18" s="594" t="s">
        <v>1947</v>
      </c>
      <c r="C18" s="186">
        <v>7130311011</v>
      </c>
      <c r="D18" s="186" t="s">
        <v>20</v>
      </c>
      <c r="E18" s="1328" t="s">
        <v>1326</v>
      </c>
      <c r="F18" s="265"/>
      <c r="G18" s="186"/>
      <c r="H18" s="186"/>
      <c r="I18" s="253"/>
      <c r="J18" s="186"/>
      <c r="K18" s="392">
        <v>40</v>
      </c>
      <c r="L18" s="253">
        <f>VLOOKUP(C18,'SOR RATE 2025-26'!A:D,4,0)/1000</f>
        <v>175.66945999999999</v>
      </c>
      <c r="M18" s="610">
        <f>K18*L18</f>
        <v>7026.7783999999992</v>
      </c>
      <c r="N18" s="1328" t="s">
        <v>1326</v>
      </c>
      <c r="O18" s="253"/>
      <c r="P18" s="186"/>
      <c r="Q18" s="1328" t="s">
        <v>1326</v>
      </c>
      <c r="R18" s="1353"/>
      <c r="S18" s="186"/>
      <c r="T18" s="338"/>
      <c r="U18" s="1364"/>
    </row>
    <row r="19" spans="1:21" ht="14.25">
      <c r="A19" s="2076"/>
      <c r="B19" s="594" t="s">
        <v>1948</v>
      </c>
      <c r="C19" s="186">
        <v>7130311011</v>
      </c>
      <c r="D19" s="186" t="s">
        <v>20</v>
      </c>
      <c r="E19" s="1328" t="s">
        <v>1326</v>
      </c>
      <c r="F19" s="265"/>
      <c r="G19" s="186"/>
      <c r="H19" s="186"/>
      <c r="I19" s="253"/>
      <c r="J19" s="186"/>
      <c r="K19" s="1328" t="s">
        <v>1326</v>
      </c>
      <c r="L19" s="253"/>
      <c r="M19" s="186"/>
      <c r="N19" s="392">
        <v>160</v>
      </c>
      <c r="O19" s="253">
        <f>VLOOKUP(C19,'SOR RATE 2025-26'!A:D,4,0)/1000</f>
        <v>175.66945999999999</v>
      </c>
      <c r="P19" s="610">
        <f>N19*O19</f>
        <v>28107.113599999997</v>
      </c>
      <c r="Q19" s="1328" t="s">
        <v>1326</v>
      </c>
      <c r="R19" s="1353"/>
      <c r="S19" s="186"/>
      <c r="T19" s="338"/>
      <c r="U19" s="1364"/>
    </row>
    <row r="20" spans="1:21" ht="14.25">
      <c r="A20" s="2076"/>
      <c r="B20" s="594" t="s">
        <v>1949</v>
      </c>
      <c r="C20" s="186">
        <v>7130311012</v>
      </c>
      <c r="D20" s="186" t="s">
        <v>20</v>
      </c>
      <c r="E20" s="1328" t="s">
        <v>1326</v>
      </c>
      <c r="F20" s="265"/>
      <c r="G20" s="186"/>
      <c r="H20" s="186"/>
      <c r="I20" s="253"/>
      <c r="J20" s="186"/>
      <c r="K20" s="1328" t="s">
        <v>1326</v>
      </c>
      <c r="L20" s="253"/>
      <c r="M20" s="186"/>
      <c r="N20" s="392">
        <v>40</v>
      </c>
      <c r="O20" s="253">
        <f>VLOOKUP(C20,'SOR RATE 2025-26'!A:D,4,0)/1000</f>
        <v>345.75736000000001</v>
      </c>
      <c r="P20" s="610">
        <f>N20*O20</f>
        <v>13830.294400000001</v>
      </c>
      <c r="Q20" s="1328" t="s">
        <v>1326</v>
      </c>
      <c r="R20" s="1353"/>
      <c r="S20" s="186"/>
      <c r="T20" s="338"/>
      <c r="U20" s="1364"/>
    </row>
    <row r="21" spans="1:21" ht="14.25">
      <c r="A21" s="2076"/>
      <c r="B21" s="594" t="s">
        <v>1950</v>
      </c>
      <c r="C21" s="186">
        <v>7130311011</v>
      </c>
      <c r="D21" s="186" t="s">
        <v>20</v>
      </c>
      <c r="E21" s="1328" t="s">
        <v>1326</v>
      </c>
      <c r="F21" s="265"/>
      <c r="G21" s="186"/>
      <c r="H21" s="186"/>
      <c r="I21" s="253"/>
      <c r="J21" s="186"/>
      <c r="K21" s="1328" t="s">
        <v>1326</v>
      </c>
      <c r="L21" s="253"/>
      <c r="M21" s="186"/>
      <c r="N21" s="186"/>
      <c r="O21" s="253"/>
      <c r="P21" s="186"/>
      <c r="Q21" s="392">
        <v>160</v>
      </c>
      <c r="R21" s="1353">
        <f>VLOOKUP(C21,'SOR RATE 2025-26'!A:D,4,0)/1000</f>
        <v>175.66945999999999</v>
      </c>
      <c r="S21" s="610">
        <f>Q21*R21</f>
        <v>28107.113599999997</v>
      </c>
      <c r="T21" s="338"/>
      <c r="U21" s="1364"/>
    </row>
    <row r="22" spans="1:21" ht="14.25">
      <c r="A22" s="2077"/>
      <c r="B22" s="1458" t="s">
        <v>1951</v>
      </c>
      <c r="C22" s="254">
        <v>7130311012</v>
      </c>
      <c r="D22" s="254" t="s">
        <v>20</v>
      </c>
      <c r="E22" s="1346" t="s">
        <v>1326</v>
      </c>
      <c r="F22" s="265"/>
      <c r="G22" s="254"/>
      <c r="H22" s="254"/>
      <c r="I22" s="253"/>
      <c r="J22" s="254"/>
      <c r="K22" s="1346" t="s">
        <v>1326</v>
      </c>
      <c r="L22" s="253"/>
      <c r="M22" s="254"/>
      <c r="N22" s="254"/>
      <c r="O22" s="253"/>
      <c r="P22" s="254"/>
      <c r="Q22" s="1439">
        <v>40</v>
      </c>
      <c r="R22" s="1353">
        <f>VLOOKUP(C22,'SOR RATE 2025-26'!A:D,4,0)/1000</f>
        <v>345.75736000000001</v>
      </c>
      <c r="S22" s="1337">
        <f>Q22*R22</f>
        <v>13830.294400000001</v>
      </c>
      <c r="T22" s="338"/>
      <c r="U22" s="1364"/>
    </row>
    <row r="23" spans="1:21" ht="42.75">
      <c r="A23" s="2075">
        <v>3</v>
      </c>
      <c r="B23" s="1459" t="s">
        <v>1952</v>
      </c>
      <c r="C23" s="1349"/>
      <c r="D23" s="1349"/>
      <c r="E23" s="1349"/>
      <c r="F23" s="265"/>
      <c r="G23" s="1349"/>
      <c r="H23" s="1349"/>
      <c r="I23" s="253"/>
      <c r="J23" s="1349"/>
      <c r="K23" s="1349"/>
      <c r="L23" s="253"/>
      <c r="M23" s="1349"/>
      <c r="N23" s="1349"/>
      <c r="O23" s="253"/>
      <c r="P23" s="1349"/>
      <c r="Q23" s="1349"/>
      <c r="R23" s="1353"/>
      <c r="S23" s="1350"/>
    </row>
    <row r="24" spans="1:21" ht="14.25">
      <c r="A24" s="2076"/>
      <c r="B24" s="1351" t="s">
        <v>1953</v>
      </c>
      <c r="C24" s="1343">
        <v>7130641396</v>
      </c>
      <c r="D24" s="1343" t="s">
        <v>20</v>
      </c>
      <c r="E24" s="1343">
        <v>9</v>
      </c>
      <c r="F24" s="265">
        <f>VLOOKUP(C24,'SOR RATE 2025-26'!A:D,4,0)</f>
        <v>228.74</v>
      </c>
      <c r="G24" s="264">
        <f>E24*F24</f>
        <v>2058.66</v>
      </c>
      <c r="H24" s="1343">
        <v>9</v>
      </c>
      <c r="I24" s="253">
        <f>VLOOKUP(C24,'SOR RATE 2025-26'!A:D,4,0)</f>
        <v>228.74</v>
      </c>
      <c r="J24" s="264">
        <f>H24*I24</f>
        <v>2058.66</v>
      </c>
      <c r="K24" s="1343">
        <v>9</v>
      </c>
      <c r="L24" s="253">
        <f>VLOOKUP(C24,'SOR RATE 2025-26'!A:D,4,0)</f>
        <v>228.74</v>
      </c>
      <c r="M24" s="264">
        <f>K24*L24</f>
        <v>2058.66</v>
      </c>
      <c r="N24" s="1343">
        <v>9</v>
      </c>
      <c r="O24" s="253">
        <f>VLOOKUP(C24,'SOR RATE 2025-26'!A:D,4,0)</f>
        <v>228.74</v>
      </c>
      <c r="P24" s="264">
        <f>N24*O24</f>
        <v>2058.66</v>
      </c>
      <c r="Q24" s="1343">
        <v>9</v>
      </c>
      <c r="R24" s="1353">
        <f>VLOOKUP(C24,'SOR RATE 2025-26'!A:D,4,0)</f>
        <v>228.74</v>
      </c>
      <c r="S24" s="264">
        <f>Q24*R24</f>
        <v>2058.66</v>
      </c>
    </row>
    <row r="25" spans="1:21" ht="14.25">
      <c r="A25" s="2077"/>
      <c r="B25" s="251" t="s">
        <v>1954</v>
      </c>
      <c r="C25" s="186">
        <v>7130870043</v>
      </c>
      <c r="D25" s="186" t="s">
        <v>25</v>
      </c>
      <c r="E25" s="186">
        <v>15</v>
      </c>
      <c r="F25" s="265">
        <f>VLOOKUP(C25,'SOR RATE 2025-26'!A:D,4,0)/1000</f>
        <v>71.584320000000005</v>
      </c>
      <c r="G25" s="610">
        <f>E25*F25</f>
        <v>1073.7648000000002</v>
      </c>
      <c r="H25" s="186">
        <v>15</v>
      </c>
      <c r="I25" s="253">
        <f>VLOOKUP(C25,'SOR RATE 2025-26'!A:D,4,0)/1000</f>
        <v>71.584320000000005</v>
      </c>
      <c r="J25" s="610">
        <f>H25*I25</f>
        <v>1073.7648000000002</v>
      </c>
      <c r="K25" s="186">
        <v>15</v>
      </c>
      <c r="L25" s="253">
        <f>VLOOKUP(C25,'SOR RATE 2025-26'!A:D,4,0)/1000</f>
        <v>71.584320000000005</v>
      </c>
      <c r="M25" s="610">
        <f>K25*L25</f>
        <v>1073.7648000000002</v>
      </c>
      <c r="N25" s="186">
        <v>15</v>
      </c>
      <c r="O25" s="253">
        <f>VLOOKUP(C25,'SOR RATE 2025-26'!A:D,4,0)/1000</f>
        <v>71.584320000000005</v>
      </c>
      <c r="P25" s="610">
        <f>N25*O25</f>
        <v>1073.7648000000002</v>
      </c>
      <c r="Q25" s="186">
        <v>15</v>
      </c>
      <c r="R25" s="1353">
        <f>VLOOKUP(C25,'SOR RATE 2025-26'!A:D,4,0)/1000</f>
        <v>71.584320000000005</v>
      </c>
      <c r="S25" s="610">
        <f>Q25*R25</f>
        <v>1073.7648000000002</v>
      </c>
    </row>
    <row r="26" spans="1:21" s="1361" customFormat="1" ht="30">
      <c r="A26" s="636">
        <v>4</v>
      </c>
      <c r="B26" s="255" t="s">
        <v>45</v>
      </c>
      <c r="C26" s="1443"/>
      <c r="D26" s="636"/>
      <c r="E26" s="636"/>
      <c r="F26" s="636"/>
      <c r="G26" s="620">
        <f>SUM(G9:G25)</f>
        <v>13899.770400000001</v>
      </c>
      <c r="H26" s="636"/>
      <c r="I26" s="636"/>
      <c r="J26" s="620">
        <f>SUM(J9:J25)</f>
        <v>32847.750399999997</v>
      </c>
      <c r="K26" s="636"/>
      <c r="L26" s="636"/>
      <c r="M26" s="620">
        <f>SUM(M9:M25)</f>
        <v>48201.613999999994</v>
      </c>
      <c r="N26" s="636"/>
      <c r="O26" s="636"/>
      <c r="P26" s="620">
        <f>SUM(P9:P25)</f>
        <v>92439.762800000011</v>
      </c>
      <c r="Q26" s="636"/>
      <c r="R26" s="636"/>
      <c r="S26" s="620">
        <f>SUM(S9:S25)</f>
        <v>85716.102800000008</v>
      </c>
      <c r="T26" s="689"/>
      <c r="U26" s="632"/>
    </row>
    <row r="27" spans="1:21" s="1361" customFormat="1" ht="30">
      <c r="A27" s="1437">
        <v>5</v>
      </c>
      <c r="B27" s="255" t="s">
        <v>46</v>
      </c>
      <c r="C27" s="1443"/>
      <c r="D27" s="636"/>
      <c r="E27" s="636"/>
      <c r="F27" s="636"/>
      <c r="G27" s="620">
        <f>G26/1.18</f>
        <v>11779.466440677968</v>
      </c>
      <c r="H27" s="636"/>
      <c r="I27" s="636"/>
      <c r="J27" s="620">
        <f>J26/1.18</f>
        <v>27837.07661016949</v>
      </c>
      <c r="K27" s="636"/>
      <c r="L27" s="636"/>
      <c r="M27" s="620">
        <f>M26/1.18</f>
        <v>40848.825423728813</v>
      </c>
      <c r="N27" s="636"/>
      <c r="O27" s="636"/>
      <c r="P27" s="620">
        <f>P26/1.18</f>
        <v>78338.782033898315</v>
      </c>
      <c r="Q27" s="636"/>
      <c r="R27" s="636"/>
      <c r="S27" s="620">
        <f>S26/1.18</f>
        <v>72640.76508474577</v>
      </c>
      <c r="T27" s="606"/>
      <c r="U27" s="632"/>
    </row>
    <row r="28" spans="1:21" ht="28.5">
      <c r="A28" s="1445">
        <v>6</v>
      </c>
      <c r="B28" s="258" t="s">
        <v>2017</v>
      </c>
      <c r="C28" s="251"/>
      <c r="D28" s="251"/>
      <c r="E28" s="251"/>
      <c r="F28" s="186">
        <v>7.4999999999999997E-2</v>
      </c>
      <c r="G28" s="610">
        <f>F28*G27</f>
        <v>883.45998305084765</v>
      </c>
      <c r="H28" s="1460"/>
      <c r="I28" s="186">
        <v>7.4999999999999997E-2</v>
      </c>
      <c r="J28" s="610">
        <f>I28*J27</f>
        <v>2087.7807457627118</v>
      </c>
      <c r="K28" s="1460"/>
      <c r="L28" s="186">
        <v>7.4999999999999997E-2</v>
      </c>
      <c r="M28" s="610">
        <f>L28*M27</f>
        <v>3063.661906779661</v>
      </c>
      <c r="N28" s="1460"/>
      <c r="O28" s="186">
        <v>7.4999999999999997E-2</v>
      </c>
      <c r="P28" s="610">
        <f>O28*P27</f>
        <v>5875.4086525423736</v>
      </c>
      <c r="Q28" s="1460"/>
      <c r="R28" s="186">
        <v>7.4999999999999997E-2</v>
      </c>
      <c r="S28" s="610">
        <f>R28*S27</f>
        <v>5448.0573813559322</v>
      </c>
      <c r="T28" s="1000"/>
      <c r="U28" s="606"/>
    </row>
    <row r="29" spans="1:21" ht="28.5">
      <c r="A29" s="1444">
        <v>7</v>
      </c>
      <c r="B29" s="251" t="s">
        <v>2307</v>
      </c>
      <c r="C29" s="186"/>
      <c r="D29" s="186" t="s">
        <v>1662</v>
      </c>
      <c r="E29" s="186">
        <v>1</v>
      </c>
      <c r="F29" s="610">
        <f>3266.55*1.029</f>
        <v>3361.2799500000001</v>
      </c>
      <c r="G29" s="610">
        <f>E29*F29</f>
        <v>3361.2799500000001</v>
      </c>
      <c r="H29" s="186">
        <v>1</v>
      </c>
      <c r="I29" s="610">
        <f>+F29</f>
        <v>3361.2799500000001</v>
      </c>
      <c r="J29" s="610">
        <f>H29*I29</f>
        <v>3361.2799500000001</v>
      </c>
      <c r="K29" s="186">
        <v>1</v>
      </c>
      <c r="L29" s="610">
        <f>+F29</f>
        <v>3361.2799500000001</v>
      </c>
      <c r="M29" s="610">
        <f>K29*L29</f>
        <v>3361.2799500000001</v>
      </c>
      <c r="N29" s="186">
        <v>1</v>
      </c>
      <c r="O29" s="610">
        <f>+F29</f>
        <v>3361.2799500000001</v>
      </c>
      <c r="P29" s="610">
        <f>N29*O29</f>
        <v>3361.2799500000001</v>
      </c>
      <c r="Q29" s="186">
        <v>1</v>
      </c>
      <c r="R29" s="610">
        <f>+O29</f>
        <v>3361.2799500000001</v>
      </c>
      <c r="S29" s="610">
        <f>Q29*R29</f>
        <v>3361.2799500000001</v>
      </c>
      <c r="T29" s="897"/>
    </row>
    <row r="30" spans="1:21" ht="28.5">
      <c r="A30" s="1444">
        <v>8</v>
      </c>
      <c r="B30" s="1334" t="s">
        <v>1955</v>
      </c>
      <c r="C30" s="186"/>
      <c r="D30" s="186"/>
      <c r="E30" s="186"/>
      <c r="F30" s="610"/>
      <c r="G30" s="610">
        <v>3349.11</v>
      </c>
      <c r="H30" s="186"/>
      <c r="I30" s="610"/>
      <c r="J30" s="610">
        <v>5238.1000000000004</v>
      </c>
      <c r="K30" s="186"/>
      <c r="L30" s="610"/>
      <c r="M30" s="610">
        <v>6894.19</v>
      </c>
      <c r="N30" s="186"/>
      <c r="O30" s="610"/>
      <c r="P30" s="610">
        <v>8599.1200000000008</v>
      </c>
      <c r="Q30" s="186"/>
      <c r="R30" s="610"/>
      <c r="S30" s="610">
        <v>8599.1200000000008</v>
      </c>
      <c r="T30" s="1806"/>
    </row>
    <row r="31" spans="1:21" ht="28.5">
      <c r="A31" s="294">
        <v>9</v>
      </c>
      <c r="B31" s="616" t="s">
        <v>1902</v>
      </c>
      <c r="C31" s="186"/>
      <c r="D31" s="186"/>
      <c r="E31" s="186"/>
      <c r="F31" s="610"/>
      <c r="G31" s="1358"/>
      <c r="H31" s="186"/>
      <c r="I31" s="610"/>
      <c r="J31" s="1358"/>
      <c r="K31" s="186"/>
      <c r="L31" s="610"/>
      <c r="M31" s="610"/>
      <c r="N31" s="186"/>
      <c r="O31" s="610"/>
      <c r="P31" s="610"/>
      <c r="Q31" s="186"/>
      <c r="R31" s="610"/>
      <c r="S31" s="610"/>
      <c r="T31" s="1000"/>
    </row>
    <row r="32" spans="1:21" ht="28.5">
      <c r="A32" s="294" t="s">
        <v>1857</v>
      </c>
      <c r="B32" s="616" t="s">
        <v>1961</v>
      </c>
      <c r="C32" s="186"/>
      <c r="D32" s="186"/>
      <c r="E32" s="186"/>
      <c r="F32" s="342">
        <v>0.02</v>
      </c>
      <c r="G32" s="1358">
        <f>F32*G27</f>
        <v>235.58932881355938</v>
      </c>
      <c r="H32" s="186"/>
      <c r="I32" s="342">
        <v>0.02</v>
      </c>
      <c r="J32" s="1358">
        <f>I32*J27</f>
        <v>556.74153220338985</v>
      </c>
      <c r="K32" s="186"/>
      <c r="L32" s="342">
        <v>0.02</v>
      </c>
      <c r="M32" s="610">
        <f>L32*M27</f>
        <v>816.97650847457624</v>
      </c>
      <c r="N32" s="186"/>
      <c r="O32" s="342">
        <v>0.02</v>
      </c>
      <c r="P32" s="610">
        <f>O32*P27</f>
        <v>1566.7756406779663</v>
      </c>
      <c r="Q32" s="186"/>
      <c r="R32" s="342">
        <v>0.02</v>
      </c>
      <c r="S32" s="610">
        <f>R32*S27</f>
        <v>1452.8153016949154</v>
      </c>
      <c r="T32" s="1296"/>
    </row>
    <row r="33" spans="1:27" ht="57">
      <c r="A33" s="294">
        <v>10</v>
      </c>
      <c r="B33" s="616" t="s">
        <v>2681</v>
      </c>
      <c r="C33" s="186"/>
      <c r="D33" s="186"/>
      <c r="E33" s="186"/>
      <c r="F33" s="610"/>
      <c r="G33" s="1358">
        <f>(G32+G30+G29+G28+G27)*0.125</f>
        <v>2451.1132128177969</v>
      </c>
      <c r="H33" s="186"/>
      <c r="I33" s="610"/>
      <c r="J33" s="1358">
        <f>(J32+J30+J29+J28+J27)*0.125</f>
        <v>4885.1223547669488</v>
      </c>
      <c r="K33" s="186"/>
      <c r="L33" s="610"/>
      <c r="M33" s="610">
        <f>(M32+M30+M29+M28+M27)*0.125</f>
        <v>6873.1167236228812</v>
      </c>
      <c r="N33" s="186"/>
      <c r="O33" s="610"/>
      <c r="P33" s="610">
        <f>(P32+P30+P29+P28+P27)*0.125</f>
        <v>12217.670784639831</v>
      </c>
      <c r="Q33" s="186"/>
      <c r="R33" s="610"/>
      <c r="S33" s="610">
        <f>(S32+S30+S29+S28+S27)*0.125</f>
        <v>11437.754714724577</v>
      </c>
      <c r="T33" s="1000"/>
    </row>
    <row r="34" spans="1:27" ht="45">
      <c r="A34" s="636">
        <v>11</v>
      </c>
      <c r="B34" s="867" t="s">
        <v>1962</v>
      </c>
      <c r="C34" s="186"/>
      <c r="D34" s="186"/>
      <c r="E34" s="186"/>
      <c r="F34" s="186"/>
      <c r="G34" s="1461">
        <f>G33+G32+G30+G29+G28+G27</f>
        <v>22060.018915360171</v>
      </c>
      <c r="H34" s="186"/>
      <c r="I34" s="186"/>
      <c r="J34" s="1461">
        <f>J33+J32+J30+J29+J28+J27</f>
        <v>43966.101192902541</v>
      </c>
      <c r="K34" s="636"/>
      <c r="L34" s="636"/>
      <c r="M34" s="1461">
        <f>M33+M32+M30+M29+M28+M27</f>
        <v>61858.050512605929</v>
      </c>
      <c r="N34" s="636"/>
      <c r="O34" s="636"/>
      <c r="P34" s="1461">
        <f>P33+P32+P30+P29+P28+P27</f>
        <v>109959.03706175848</v>
      </c>
      <c r="Q34" s="636"/>
      <c r="R34" s="636"/>
      <c r="S34" s="1461">
        <f>S33+S32+S30+S29+S28+S27</f>
        <v>102939.79243252119</v>
      </c>
      <c r="T34" s="653"/>
      <c r="U34" s="419"/>
      <c r="V34" s="419"/>
      <c r="W34" s="419"/>
      <c r="X34" s="419"/>
      <c r="Y34" s="419"/>
      <c r="Z34" s="419"/>
      <c r="AA34" s="419"/>
    </row>
    <row r="35" spans="1:27" ht="28.5">
      <c r="A35" s="186">
        <v>12</v>
      </c>
      <c r="B35" s="258" t="s">
        <v>1956</v>
      </c>
      <c r="C35" s="186"/>
      <c r="D35" s="186"/>
      <c r="E35" s="186"/>
      <c r="F35" s="186">
        <v>0.09</v>
      </c>
      <c r="G35" s="618">
        <f>G34*F35</f>
        <v>1985.4017023824154</v>
      </c>
      <c r="H35" s="186"/>
      <c r="I35" s="186">
        <v>0.09</v>
      </c>
      <c r="J35" s="618">
        <f>J34*I35</f>
        <v>3956.9491073612285</v>
      </c>
      <c r="K35" s="186"/>
      <c r="L35" s="186">
        <v>0.09</v>
      </c>
      <c r="M35" s="618">
        <f>M34*L35</f>
        <v>5567.2245461345337</v>
      </c>
      <c r="N35" s="186"/>
      <c r="O35" s="186">
        <v>0.09</v>
      </c>
      <c r="P35" s="618">
        <f>P34*O35</f>
        <v>9896.3133355582631</v>
      </c>
      <c r="Q35" s="186"/>
      <c r="R35" s="186">
        <v>0.09</v>
      </c>
      <c r="S35" s="618">
        <f>S34*R35</f>
        <v>9264.5813189269065</v>
      </c>
      <c r="T35" s="653"/>
      <c r="U35" s="419"/>
      <c r="V35" s="419"/>
      <c r="W35" s="419"/>
      <c r="X35" s="419"/>
      <c r="Y35" s="419"/>
      <c r="Z35" s="419"/>
      <c r="AA35" s="419"/>
    </row>
    <row r="36" spans="1:27" ht="28.5">
      <c r="A36" s="186">
        <v>13</v>
      </c>
      <c r="B36" s="258" t="s">
        <v>1957</v>
      </c>
      <c r="C36" s="186"/>
      <c r="D36" s="186"/>
      <c r="E36" s="186"/>
      <c r="F36" s="186">
        <v>0.09</v>
      </c>
      <c r="G36" s="610">
        <f>G34*F36</f>
        <v>1985.4017023824154</v>
      </c>
      <c r="H36" s="186"/>
      <c r="I36" s="186">
        <v>0.09</v>
      </c>
      <c r="J36" s="610">
        <f>J34*I36</f>
        <v>3956.9491073612285</v>
      </c>
      <c r="K36" s="186"/>
      <c r="L36" s="186">
        <v>0.09</v>
      </c>
      <c r="M36" s="610">
        <f>M34*L36</f>
        <v>5567.2245461345337</v>
      </c>
      <c r="N36" s="186"/>
      <c r="O36" s="186">
        <v>0.09</v>
      </c>
      <c r="P36" s="610">
        <f>P34*O36</f>
        <v>9896.3133355582631</v>
      </c>
      <c r="Q36" s="186"/>
      <c r="R36" s="186">
        <v>0.09</v>
      </c>
      <c r="S36" s="610">
        <f>S34*R36</f>
        <v>9264.5813189269065</v>
      </c>
      <c r="T36" s="1462"/>
      <c r="U36" s="419"/>
      <c r="V36" s="419"/>
      <c r="W36" s="419"/>
      <c r="X36" s="419"/>
      <c r="Y36" s="419"/>
      <c r="Z36" s="419"/>
      <c r="AA36" s="419"/>
    </row>
    <row r="37" spans="1:27" ht="42.75">
      <c r="A37" s="1444">
        <v>14</v>
      </c>
      <c r="B37" s="715" t="s">
        <v>2313</v>
      </c>
      <c r="C37" s="392"/>
      <c r="D37" s="186"/>
      <c r="E37" s="186"/>
      <c r="F37" s="186"/>
      <c r="G37" s="253">
        <f>G34+G35+G36</f>
        <v>26030.822320125004</v>
      </c>
      <c r="H37" s="186"/>
      <c r="I37" s="186"/>
      <c r="J37" s="253">
        <f>J34+J35+J36</f>
        <v>51879.999407625</v>
      </c>
      <c r="K37" s="186"/>
      <c r="L37" s="186"/>
      <c r="M37" s="253">
        <f>M34+M35+M36</f>
        <v>72992.499604874989</v>
      </c>
      <c r="N37" s="186"/>
      <c r="O37" s="186"/>
      <c r="P37" s="253">
        <f>P34+P35+P36</f>
        <v>129751.66373287502</v>
      </c>
      <c r="Q37" s="186"/>
      <c r="R37" s="186"/>
      <c r="S37" s="253">
        <f>S34+S35+S36</f>
        <v>121468.95507037501</v>
      </c>
    </row>
    <row r="38" spans="1:27" ht="45">
      <c r="A38" s="636">
        <v>15</v>
      </c>
      <c r="B38" s="263" t="s">
        <v>49</v>
      </c>
      <c r="C38" s="251"/>
      <c r="D38" s="251"/>
      <c r="E38" s="251"/>
      <c r="F38" s="251"/>
      <c r="G38" s="1438">
        <f>ROUND(G37,0)</f>
        <v>26031</v>
      </c>
      <c r="H38" s="1438"/>
      <c r="I38" s="1438"/>
      <c r="J38" s="1438">
        <f>ROUND(J37,0)</f>
        <v>51880</v>
      </c>
      <c r="K38" s="1438"/>
      <c r="L38" s="1438"/>
      <c r="M38" s="1438">
        <f>ROUND(M37,0)</f>
        <v>72992</v>
      </c>
      <c r="N38" s="1438"/>
      <c r="O38" s="1438"/>
      <c r="P38" s="1438">
        <f>ROUND(P37,0)</f>
        <v>129752</v>
      </c>
      <c r="Q38" s="1438"/>
      <c r="R38" s="1438"/>
      <c r="S38" s="1438">
        <f>ROUND(S37,0)</f>
        <v>121469</v>
      </c>
    </row>
    <row r="39" spans="1:27" ht="14.25">
      <c r="A39" s="173"/>
      <c r="B39" s="174"/>
      <c r="C39" s="174"/>
      <c r="D39" s="174"/>
      <c r="E39" s="174"/>
      <c r="F39" s="174"/>
      <c r="G39" s="174"/>
      <c r="H39" s="174"/>
      <c r="I39" s="174"/>
      <c r="J39" s="174"/>
      <c r="K39" s="174"/>
      <c r="L39" s="174"/>
      <c r="M39" s="174"/>
      <c r="N39" s="174"/>
      <c r="O39" s="174"/>
      <c r="P39" s="174"/>
      <c r="Q39" s="174"/>
      <c r="R39" s="174"/>
      <c r="S39" s="174"/>
    </row>
    <row r="40" spans="1:27" s="183" customFormat="1" ht="15" customHeight="1">
      <c r="A40" s="1425"/>
      <c r="B40" s="2066" t="s">
        <v>1481</v>
      </c>
      <c r="C40" s="2066"/>
      <c r="D40" s="2066"/>
      <c r="E40" s="2066"/>
      <c r="F40" s="2066"/>
      <c r="G40" s="2066"/>
      <c r="H40" s="1426"/>
      <c r="I40" s="1426"/>
      <c r="J40" s="1426"/>
      <c r="K40" s="1426"/>
      <c r="L40" s="1426"/>
      <c r="M40" s="1426"/>
      <c r="N40" s="1426"/>
      <c r="O40" s="1426"/>
      <c r="P40" s="1426"/>
      <c r="Q40" s="1426"/>
      <c r="R40" s="1426"/>
      <c r="S40" s="1426"/>
    </row>
    <row r="41" spans="1:27" s="183" customFormat="1" ht="37.5" customHeight="1">
      <c r="A41" s="1427"/>
      <c r="B41" s="2087" t="s">
        <v>2719</v>
      </c>
      <c r="C41" s="2087"/>
      <c r="D41" s="2087"/>
      <c r="E41" s="2087"/>
      <c r="F41" s="2087"/>
      <c r="G41" s="2087"/>
      <c r="H41" s="487"/>
      <c r="I41" s="487"/>
      <c r="J41" s="487"/>
      <c r="K41" s="487"/>
      <c r="L41" s="487"/>
      <c r="M41" s="487"/>
      <c r="N41" s="487"/>
      <c r="O41" s="487"/>
      <c r="P41" s="487"/>
      <c r="Q41" s="487"/>
      <c r="R41" s="487"/>
      <c r="S41" s="487"/>
    </row>
    <row r="42" spans="1:27" s="183" customFormat="1" ht="40.5" customHeight="1">
      <c r="A42" s="992"/>
      <c r="B42" s="2087" t="s">
        <v>2746</v>
      </c>
      <c r="C42" s="2087"/>
      <c r="D42" s="2087"/>
      <c r="E42" s="2087"/>
      <c r="F42" s="2087"/>
      <c r="G42" s="2087"/>
      <c r="H42" s="1856"/>
      <c r="I42" s="487"/>
      <c r="J42" s="487"/>
      <c r="K42" s="487"/>
      <c r="L42" s="487"/>
      <c r="M42" s="487"/>
      <c r="N42" s="487"/>
      <c r="O42" s="487"/>
      <c r="P42" s="487"/>
      <c r="Q42" s="487"/>
      <c r="R42" s="487"/>
      <c r="S42" s="487"/>
    </row>
    <row r="43" spans="1:27" s="183" customFormat="1" ht="32.25" customHeight="1">
      <c r="A43" s="503"/>
      <c r="B43" s="2065" t="s">
        <v>1449</v>
      </c>
      <c r="C43" s="2065"/>
      <c r="D43" s="2065"/>
      <c r="E43" s="2065"/>
      <c r="F43" s="2065"/>
      <c r="G43" s="2065"/>
      <c r="H43" s="1426"/>
      <c r="I43" s="1426"/>
      <c r="P43" s="487"/>
      <c r="Q43" s="487"/>
      <c r="R43" s="487"/>
      <c r="S43" s="487"/>
      <c r="T43" s="487"/>
    </row>
    <row r="44" spans="1:27" s="183" customFormat="1" ht="32.25" customHeight="1">
      <c r="A44" s="503"/>
      <c r="B44" s="2065" t="s">
        <v>2650</v>
      </c>
      <c r="C44" s="2065"/>
      <c r="D44" s="2065"/>
      <c r="E44" s="2065"/>
      <c r="F44" s="2065"/>
      <c r="G44" s="2065"/>
      <c r="H44" s="1426"/>
      <c r="I44" s="1426"/>
      <c r="P44" s="487"/>
      <c r="Q44" s="487"/>
      <c r="R44" s="487"/>
      <c r="S44" s="487"/>
      <c r="T44" s="487"/>
    </row>
    <row r="45" spans="1:27" s="183" customFormat="1" ht="32.25" customHeight="1">
      <c r="A45" s="503"/>
      <c r="B45" s="2065" t="s">
        <v>2697</v>
      </c>
      <c r="C45" s="2065"/>
      <c r="D45" s="2065"/>
      <c r="E45" s="2065"/>
      <c r="F45" s="2065"/>
      <c r="G45" s="2065"/>
      <c r="H45" s="1426"/>
      <c r="I45" s="1426"/>
      <c r="P45" s="487"/>
      <c r="Q45" s="487"/>
      <c r="R45" s="487"/>
      <c r="S45" s="487"/>
      <c r="T45" s="487"/>
    </row>
    <row r="46" spans="1:27" s="183" customFormat="1" ht="17.25" customHeight="1">
      <c r="A46" s="368" t="s">
        <v>50</v>
      </c>
      <c r="B46" s="490" t="s">
        <v>1397</v>
      </c>
      <c r="P46" s="487"/>
      <c r="Q46" s="487"/>
      <c r="R46" s="487"/>
      <c r="S46" s="487"/>
      <c r="T46" s="487"/>
    </row>
    <row r="47" spans="1:27" s="183" customFormat="1">
      <c r="A47" s="503"/>
    </row>
    <row r="48" spans="1:27" s="183" customFormat="1">
      <c r="A48" s="503"/>
    </row>
    <row r="49" spans="1:1" s="183" customFormat="1">
      <c r="A49" s="503"/>
    </row>
  </sheetData>
  <mergeCells count="20">
    <mergeCell ref="N5:P5"/>
    <mergeCell ref="Q5:S5"/>
    <mergeCell ref="A8:A13"/>
    <mergeCell ref="A14:A22"/>
    <mergeCell ref="A23:A25"/>
    <mergeCell ref="A5:A6"/>
    <mergeCell ref="B5:B6"/>
    <mergeCell ref="C5:C6"/>
    <mergeCell ref="D5:D6"/>
    <mergeCell ref="E5:G5"/>
    <mergeCell ref="B45:G45"/>
    <mergeCell ref="E1:J1"/>
    <mergeCell ref="D3:M3"/>
    <mergeCell ref="H5:J5"/>
    <mergeCell ref="K5:M5"/>
    <mergeCell ref="B44:G44"/>
    <mergeCell ref="B40:G40"/>
    <mergeCell ref="B41:G41"/>
    <mergeCell ref="B43:G43"/>
    <mergeCell ref="B42:G42"/>
  </mergeCells>
  <conditionalFormatting sqref="C26:C28">
    <cfRule type="cellIs" dxfId="38" priority="3" stopIfTrue="1" operator="equal">
      <formula>"?"</formula>
    </cfRule>
  </conditionalFormatting>
  <conditionalFormatting sqref="B26">
    <cfRule type="cellIs" dxfId="37" priority="2" stopIfTrue="1" operator="equal">
      <formula>"?"</formula>
    </cfRule>
  </conditionalFormatting>
  <conditionalFormatting sqref="B27">
    <cfRule type="cellIs" dxfId="36" priority="1" stopIfTrue="1" operator="equal">
      <formula>"?"</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3"/>
  <sheetViews>
    <sheetView zoomScaleNormal="100" zoomScaleSheetLayoutView="70" workbookViewId="0">
      <pane xSplit="2" ySplit="8" topLeftCell="L72" activePane="bottomRight" state="frozen"/>
      <selection pane="topRight" activeCell="C1" sqref="C1"/>
      <selection pane="bottomLeft" activeCell="A9" sqref="A9"/>
      <selection pane="bottomRight" activeCell="S73" sqref="S73"/>
    </sheetView>
  </sheetViews>
  <sheetFormatPr defaultRowHeight="12.75"/>
  <cols>
    <col min="1" max="1" width="4.7109375" style="503" customWidth="1"/>
    <col min="2" max="2" width="51.28515625" style="183" customWidth="1"/>
    <col min="3" max="3" width="14" style="183" customWidth="1"/>
    <col min="4" max="4" width="6.7109375" style="183" customWidth="1"/>
    <col min="5" max="5" width="7.5703125" style="183" customWidth="1"/>
    <col min="6" max="6" width="11.140625" style="183" customWidth="1"/>
    <col min="7" max="7" width="12.5703125" style="183" customWidth="1"/>
    <col min="8" max="8" width="6.42578125" style="183" customWidth="1"/>
    <col min="9" max="9" width="11.5703125" style="183" customWidth="1"/>
    <col min="10" max="10" width="13.42578125" style="183" customWidth="1"/>
    <col min="11" max="11" width="6.85546875" style="183" customWidth="1"/>
    <col min="12" max="12" width="11.85546875" style="183" customWidth="1"/>
    <col min="13" max="13" width="12" style="183" customWidth="1"/>
    <col min="14" max="14" width="7.5703125" style="183" customWidth="1"/>
    <col min="15" max="15" width="12.5703125" style="183" bestFit="1" customWidth="1"/>
    <col min="16" max="16" width="13.140625" style="183" customWidth="1"/>
    <col min="17" max="17" width="6.28515625" style="183" customWidth="1"/>
    <col min="18" max="18" width="12" style="183" customWidth="1"/>
    <col min="19" max="19" width="13" style="183" customWidth="1"/>
    <col min="20" max="20" width="25.28515625" style="183" customWidth="1"/>
    <col min="21" max="21" width="9.5703125" style="183" customWidth="1"/>
    <col min="22" max="22" width="9.85546875" style="183" customWidth="1"/>
    <col min="23" max="259" width="9.140625" style="183"/>
    <col min="260" max="260" width="4.7109375" style="183" customWidth="1"/>
    <col min="261" max="261" width="45.5703125" style="183" customWidth="1"/>
    <col min="262" max="262" width="15" style="183" customWidth="1"/>
    <col min="263" max="263" width="6.140625" style="183" customWidth="1"/>
    <col min="264" max="264" width="7.5703125" style="183" customWidth="1"/>
    <col min="265" max="265" width="11.42578125" style="183" customWidth="1"/>
    <col min="266" max="266" width="12.5703125" style="183" bestFit="1" customWidth="1"/>
    <col min="267" max="267" width="7.7109375" style="183" customWidth="1"/>
    <col min="268" max="268" width="11.28515625" style="183" customWidth="1"/>
    <col min="269" max="269" width="12.5703125" style="183" bestFit="1" customWidth="1"/>
    <col min="270" max="270" width="7.5703125" style="183" customWidth="1"/>
    <col min="271" max="272" width="12.5703125" style="183" bestFit="1" customWidth="1"/>
    <col min="273" max="273" width="7.5703125" style="183" customWidth="1"/>
    <col min="274" max="275" width="12.5703125" style="183" bestFit="1" customWidth="1"/>
    <col min="276" max="276" width="25.28515625" style="183" customWidth="1"/>
    <col min="277" max="277" width="21" style="183" customWidth="1"/>
    <col min="278" max="515" width="9.140625" style="183"/>
    <col min="516" max="516" width="4.7109375" style="183" customWidth="1"/>
    <col min="517" max="517" width="45.5703125" style="183" customWidth="1"/>
    <col min="518" max="518" width="15" style="183" customWidth="1"/>
    <col min="519" max="519" width="6.140625" style="183" customWidth="1"/>
    <col min="520" max="520" width="7.5703125" style="183" customWidth="1"/>
    <col min="521" max="521" width="11.42578125" style="183" customWidth="1"/>
    <col min="522" max="522" width="12.5703125" style="183" bestFit="1" customWidth="1"/>
    <col min="523" max="523" width="7.7109375" style="183" customWidth="1"/>
    <col min="524" max="524" width="11.28515625" style="183" customWidth="1"/>
    <col min="525" max="525" width="12.5703125" style="183" bestFit="1" customWidth="1"/>
    <col min="526" max="526" width="7.5703125" style="183" customWidth="1"/>
    <col min="527" max="528" width="12.5703125" style="183" bestFit="1" customWidth="1"/>
    <col min="529" max="529" width="7.5703125" style="183" customWidth="1"/>
    <col min="530" max="531" width="12.5703125" style="183" bestFit="1" customWidth="1"/>
    <col min="532" max="532" width="25.28515625" style="183" customWidth="1"/>
    <col min="533" max="533" width="21" style="183" customWidth="1"/>
    <col min="534" max="771" width="9.140625" style="183"/>
    <col min="772" max="772" width="4.7109375" style="183" customWidth="1"/>
    <col min="773" max="773" width="45.5703125" style="183" customWidth="1"/>
    <col min="774" max="774" width="15" style="183" customWidth="1"/>
    <col min="775" max="775" width="6.140625" style="183" customWidth="1"/>
    <col min="776" max="776" width="7.5703125" style="183" customWidth="1"/>
    <col min="777" max="777" width="11.42578125" style="183" customWidth="1"/>
    <col min="778" max="778" width="12.5703125" style="183" bestFit="1" customWidth="1"/>
    <col min="779" max="779" width="7.7109375" style="183" customWidth="1"/>
    <col min="780" max="780" width="11.28515625" style="183" customWidth="1"/>
    <col min="781" max="781" width="12.5703125" style="183" bestFit="1" customWidth="1"/>
    <col min="782" max="782" width="7.5703125" style="183" customWidth="1"/>
    <col min="783" max="784" width="12.5703125" style="183" bestFit="1" customWidth="1"/>
    <col min="785" max="785" width="7.5703125" style="183" customWidth="1"/>
    <col min="786" max="787" width="12.5703125" style="183" bestFit="1" customWidth="1"/>
    <col min="788" max="788" width="25.28515625" style="183" customWidth="1"/>
    <col min="789" max="789" width="21" style="183" customWidth="1"/>
    <col min="790" max="1027" width="9.140625" style="183"/>
    <col min="1028" max="1028" width="4.7109375" style="183" customWidth="1"/>
    <col min="1029" max="1029" width="45.5703125" style="183" customWidth="1"/>
    <col min="1030" max="1030" width="15" style="183" customWidth="1"/>
    <col min="1031" max="1031" width="6.140625" style="183" customWidth="1"/>
    <col min="1032" max="1032" width="7.5703125" style="183" customWidth="1"/>
    <col min="1033" max="1033" width="11.42578125" style="183" customWidth="1"/>
    <col min="1034" max="1034" width="12.5703125" style="183" bestFit="1" customWidth="1"/>
    <col min="1035" max="1035" width="7.7109375" style="183" customWidth="1"/>
    <col min="1036" max="1036" width="11.28515625" style="183" customWidth="1"/>
    <col min="1037" max="1037" width="12.5703125" style="183" bestFit="1" customWidth="1"/>
    <col min="1038" max="1038" width="7.5703125" style="183" customWidth="1"/>
    <col min="1039" max="1040" width="12.5703125" style="183" bestFit="1" customWidth="1"/>
    <col min="1041" max="1041" width="7.5703125" style="183" customWidth="1"/>
    <col min="1042" max="1043" width="12.5703125" style="183" bestFit="1" customWidth="1"/>
    <col min="1044" max="1044" width="25.28515625" style="183" customWidth="1"/>
    <col min="1045" max="1045" width="21" style="183" customWidth="1"/>
    <col min="1046" max="1283" width="9.140625" style="183"/>
    <col min="1284" max="1284" width="4.7109375" style="183" customWidth="1"/>
    <col min="1285" max="1285" width="45.5703125" style="183" customWidth="1"/>
    <col min="1286" max="1286" width="15" style="183" customWidth="1"/>
    <col min="1287" max="1287" width="6.140625" style="183" customWidth="1"/>
    <col min="1288" max="1288" width="7.5703125" style="183" customWidth="1"/>
    <col min="1289" max="1289" width="11.42578125" style="183" customWidth="1"/>
    <col min="1290" max="1290" width="12.5703125" style="183" bestFit="1" customWidth="1"/>
    <col min="1291" max="1291" width="7.7109375" style="183" customWidth="1"/>
    <col min="1292" max="1292" width="11.28515625" style="183" customWidth="1"/>
    <col min="1293" max="1293" width="12.5703125" style="183" bestFit="1" customWidth="1"/>
    <col min="1294" max="1294" width="7.5703125" style="183" customWidth="1"/>
    <col min="1295" max="1296" width="12.5703125" style="183" bestFit="1" customWidth="1"/>
    <col min="1297" max="1297" width="7.5703125" style="183" customWidth="1"/>
    <col min="1298" max="1299" width="12.5703125" style="183" bestFit="1" customWidth="1"/>
    <col min="1300" max="1300" width="25.28515625" style="183" customWidth="1"/>
    <col min="1301" max="1301" width="21" style="183" customWidth="1"/>
    <col min="1302" max="1539" width="9.140625" style="183"/>
    <col min="1540" max="1540" width="4.7109375" style="183" customWidth="1"/>
    <col min="1541" max="1541" width="45.5703125" style="183" customWidth="1"/>
    <col min="1542" max="1542" width="15" style="183" customWidth="1"/>
    <col min="1543" max="1543" width="6.140625" style="183" customWidth="1"/>
    <col min="1544" max="1544" width="7.5703125" style="183" customWidth="1"/>
    <col min="1545" max="1545" width="11.42578125" style="183" customWidth="1"/>
    <col min="1546" max="1546" width="12.5703125" style="183" bestFit="1" customWidth="1"/>
    <col min="1547" max="1547" width="7.7109375" style="183" customWidth="1"/>
    <col min="1548" max="1548" width="11.28515625" style="183" customWidth="1"/>
    <col min="1549" max="1549" width="12.5703125" style="183" bestFit="1" customWidth="1"/>
    <col min="1550" max="1550" width="7.5703125" style="183" customWidth="1"/>
    <col min="1551" max="1552" width="12.5703125" style="183" bestFit="1" customWidth="1"/>
    <col min="1553" max="1553" width="7.5703125" style="183" customWidth="1"/>
    <col min="1554" max="1555" width="12.5703125" style="183" bestFit="1" customWidth="1"/>
    <col min="1556" max="1556" width="25.28515625" style="183" customWidth="1"/>
    <col min="1557" max="1557" width="21" style="183" customWidth="1"/>
    <col min="1558" max="1795" width="9.140625" style="183"/>
    <col min="1796" max="1796" width="4.7109375" style="183" customWidth="1"/>
    <col min="1797" max="1797" width="45.5703125" style="183" customWidth="1"/>
    <col min="1798" max="1798" width="15" style="183" customWidth="1"/>
    <col min="1799" max="1799" width="6.140625" style="183" customWidth="1"/>
    <col min="1800" max="1800" width="7.5703125" style="183" customWidth="1"/>
    <col min="1801" max="1801" width="11.42578125" style="183" customWidth="1"/>
    <col min="1802" max="1802" width="12.5703125" style="183" bestFit="1" customWidth="1"/>
    <col min="1803" max="1803" width="7.7109375" style="183" customWidth="1"/>
    <col min="1804" max="1804" width="11.28515625" style="183" customWidth="1"/>
    <col min="1805" max="1805" width="12.5703125" style="183" bestFit="1" customWidth="1"/>
    <col min="1806" max="1806" width="7.5703125" style="183" customWidth="1"/>
    <col min="1807" max="1808" width="12.5703125" style="183" bestFit="1" customWidth="1"/>
    <col min="1809" max="1809" width="7.5703125" style="183" customWidth="1"/>
    <col min="1810" max="1811" width="12.5703125" style="183" bestFit="1" customWidth="1"/>
    <col min="1812" max="1812" width="25.28515625" style="183" customWidth="1"/>
    <col min="1813" max="1813" width="21" style="183" customWidth="1"/>
    <col min="1814" max="2051" width="9.140625" style="183"/>
    <col min="2052" max="2052" width="4.7109375" style="183" customWidth="1"/>
    <col min="2053" max="2053" width="45.5703125" style="183" customWidth="1"/>
    <col min="2054" max="2054" width="15" style="183" customWidth="1"/>
    <col min="2055" max="2055" width="6.140625" style="183" customWidth="1"/>
    <col min="2056" max="2056" width="7.5703125" style="183" customWidth="1"/>
    <col min="2057" max="2057" width="11.42578125" style="183" customWidth="1"/>
    <col min="2058" max="2058" width="12.5703125" style="183" bestFit="1" customWidth="1"/>
    <col min="2059" max="2059" width="7.7109375" style="183" customWidth="1"/>
    <col min="2060" max="2060" width="11.28515625" style="183" customWidth="1"/>
    <col min="2061" max="2061" width="12.5703125" style="183" bestFit="1" customWidth="1"/>
    <col min="2062" max="2062" width="7.5703125" style="183" customWidth="1"/>
    <col min="2063" max="2064" width="12.5703125" style="183" bestFit="1" customWidth="1"/>
    <col min="2065" max="2065" width="7.5703125" style="183" customWidth="1"/>
    <col min="2066" max="2067" width="12.5703125" style="183" bestFit="1" customWidth="1"/>
    <col min="2068" max="2068" width="25.28515625" style="183" customWidth="1"/>
    <col min="2069" max="2069" width="21" style="183" customWidth="1"/>
    <col min="2070" max="2307" width="9.140625" style="183"/>
    <col min="2308" max="2308" width="4.7109375" style="183" customWidth="1"/>
    <col min="2309" max="2309" width="45.5703125" style="183" customWidth="1"/>
    <col min="2310" max="2310" width="15" style="183" customWidth="1"/>
    <col min="2311" max="2311" width="6.140625" style="183" customWidth="1"/>
    <col min="2312" max="2312" width="7.5703125" style="183" customWidth="1"/>
    <col min="2313" max="2313" width="11.42578125" style="183" customWidth="1"/>
    <col min="2314" max="2314" width="12.5703125" style="183" bestFit="1" customWidth="1"/>
    <col min="2315" max="2315" width="7.7109375" style="183" customWidth="1"/>
    <col min="2316" max="2316" width="11.28515625" style="183" customWidth="1"/>
    <col min="2317" max="2317" width="12.5703125" style="183" bestFit="1" customWidth="1"/>
    <col min="2318" max="2318" width="7.5703125" style="183" customWidth="1"/>
    <col min="2319" max="2320" width="12.5703125" style="183" bestFit="1" customWidth="1"/>
    <col min="2321" max="2321" width="7.5703125" style="183" customWidth="1"/>
    <col min="2322" max="2323" width="12.5703125" style="183" bestFit="1" customWidth="1"/>
    <col min="2324" max="2324" width="25.28515625" style="183" customWidth="1"/>
    <col min="2325" max="2325" width="21" style="183" customWidth="1"/>
    <col min="2326" max="2563" width="9.140625" style="183"/>
    <col min="2564" max="2564" width="4.7109375" style="183" customWidth="1"/>
    <col min="2565" max="2565" width="45.5703125" style="183" customWidth="1"/>
    <col min="2566" max="2566" width="15" style="183" customWidth="1"/>
    <col min="2567" max="2567" width="6.140625" style="183" customWidth="1"/>
    <col min="2568" max="2568" width="7.5703125" style="183" customWidth="1"/>
    <col min="2569" max="2569" width="11.42578125" style="183" customWidth="1"/>
    <col min="2570" max="2570" width="12.5703125" style="183" bestFit="1" customWidth="1"/>
    <col min="2571" max="2571" width="7.7109375" style="183" customWidth="1"/>
    <col min="2572" max="2572" width="11.28515625" style="183" customWidth="1"/>
    <col min="2573" max="2573" width="12.5703125" style="183" bestFit="1" customWidth="1"/>
    <col min="2574" max="2574" width="7.5703125" style="183" customWidth="1"/>
    <col min="2575" max="2576" width="12.5703125" style="183" bestFit="1" customWidth="1"/>
    <col min="2577" max="2577" width="7.5703125" style="183" customWidth="1"/>
    <col min="2578" max="2579" width="12.5703125" style="183" bestFit="1" customWidth="1"/>
    <col min="2580" max="2580" width="25.28515625" style="183" customWidth="1"/>
    <col min="2581" max="2581" width="21" style="183" customWidth="1"/>
    <col min="2582" max="2819" width="9.140625" style="183"/>
    <col min="2820" max="2820" width="4.7109375" style="183" customWidth="1"/>
    <col min="2821" max="2821" width="45.5703125" style="183" customWidth="1"/>
    <col min="2822" max="2822" width="15" style="183" customWidth="1"/>
    <col min="2823" max="2823" width="6.140625" style="183" customWidth="1"/>
    <col min="2824" max="2824" width="7.5703125" style="183" customWidth="1"/>
    <col min="2825" max="2825" width="11.42578125" style="183" customWidth="1"/>
    <col min="2826" max="2826" width="12.5703125" style="183" bestFit="1" customWidth="1"/>
    <col min="2827" max="2827" width="7.7109375" style="183" customWidth="1"/>
    <col min="2828" max="2828" width="11.28515625" style="183" customWidth="1"/>
    <col min="2829" max="2829" width="12.5703125" style="183" bestFit="1" customWidth="1"/>
    <col min="2830" max="2830" width="7.5703125" style="183" customWidth="1"/>
    <col min="2831" max="2832" width="12.5703125" style="183" bestFit="1" customWidth="1"/>
    <col min="2833" max="2833" width="7.5703125" style="183" customWidth="1"/>
    <col min="2834" max="2835" width="12.5703125" style="183" bestFit="1" customWidth="1"/>
    <col min="2836" max="2836" width="25.28515625" style="183" customWidth="1"/>
    <col min="2837" max="2837" width="21" style="183" customWidth="1"/>
    <col min="2838" max="3075" width="9.140625" style="183"/>
    <col min="3076" max="3076" width="4.7109375" style="183" customWidth="1"/>
    <col min="3077" max="3077" width="45.5703125" style="183" customWidth="1"/>
    <col min="3078" max="3078" width="15" style="183" customWidth="1"/>
    <col min="3079" max="3079" width="6.140625" style="183" customWidth="1"/>
    <col min="3080" max="3080" width="7.5703125" style="183" customWidth="1"/>
    <col min="3081" max="3081" width="11.42578125" style="183" customWidth="1"/>
    <col min="3082" max="3082" width="12.5703125" style="183" bestFit="1" customWidth="1"/>
    <col min="3083" max="3083" width="7.7109375" style="183" customWidth="1"/>
    <col min="3084" max="3084" width="11.28515625" style="183" customWidth="1"/>
    <col min="3085" max="3085" width="12.5703125" style="183" bestFit="1" customWidth="1"/>
    <col min="3086" max="3086" width="7.5703125" style="183" customWidth="1"/>
    <col min="3087" max="3088" width="12.5703125" style="183" bestFit="1" customWidth="1"/>
    <col min="3089" max="3089" width="7.5703125" style="183" customWidth="1"/>
    <col min="3090" max="3091" width="12.5703125" style="183" bestFit="1" customWidth="1"/>
    <col min="3092" max="3092" width="25.28515625" style="183" customWidth="1"/>
    <col min="3093" max="3093" width="21" style="183" customWidth="1"/>
    <col min="3094" max="3331" width="9.140625" style="183"/>
    <col min="3332" max="3332" width="4.7109375" style="183" customWidth="1"/>
    <col min="3333" max="3333" width="45.5703125" style="183" customWidth="1"/>
    <col min="3334" max="3334" width="15" style="183" customWidth="1"/>
    <col min="3335" max="3335" width="6.140625" style="183" customWidth="1"/>
    <col min="3336" max="3336" width="7.5703125" style="183" customWidth="1"/>
    <col min="3337" max="3337" width="11.42578125" style="183" customWidth="1"/>
    <col min="3338" max="3338" width="12.5703125" style="183" bestFit="1" customWidth="1"/>
    <col min="3339" max="3339" width="7.7109375" style="183" customWidth="1"/>
    <col min="3340" max="3340" width="11.28515625" style="183" customWidth="1"/>
    <col min="3341" max="3341" width="12.5703125" style="183" bestFit="1" customWidth="1"/>
    <col min="3342" max="3342" width="7.5703125" style="183" customWidth="1"/>
    <col min="3343" max="3344" width="12.5703125" style="183" bestFit="1" customWidth="1"/>
    <col min="3345" max="3345" width="7.5703125" style="183" customWidth="1"/>
    <col min="3346" max="3347" width="12.5703125" style="183" bestFit="1" customWidth="1"/>
    <col min="3348" max="3348" width="25.28515625" style="183" customWidth="1"/>
    <col min="3349" max="3349" width="21" style="183" customWidth="1"/>
    <col min="3350" max="3587" width="9.140625" style="183"/>
    <col min="3588" max="3588" width="4.7109375" style="183" customWidth="1"/>
    <col min="3589" max="3589" width="45.5703125" style="183" customWidth="1"/>
    <col min="3590" max="3590" width="15" style="183" customWidth="1"/>
    <col min="3591" max="3591" width="6.140625" style="183" customWidth="1"/>
    <col min="3592" max="3592" width="7.5703125" style="183" customWidth="1"/>
    <col min="3593" max="3593" width="11.42578125" style="183" customWidth="1"/>
    <col min="3594" max="3594" width="12.5703125" style="183" bestFit="1" customWidth="1"/>
    <col min="3595" max="3595" width="7.7109375" style="183" customWidth="1"/>
    <col min="3596" max="3596" width="11.28515625" style="183" customWidth="1"/>
    <col min="3597" max="3597" width="12.5703125" style="183" bestFit="1" customWidth="1"/>
    <col min="3598" max="3598" width="7.5703125" style="183" customWidth="1"/>
    <col min="3599" max="3600" width="12.5703125" style="183" bestFit="1" customWidth="1"/>
    <col min="3601" max="3601" width="7.5703125" style="183" customWidth="1"/>
    <col min="3602" max="3603" width="12.5703125" style="183" bestFit="1" customWidth="1"/>
    <col min="3604" max="3604" width="25.28515625" style="183" customWidth="1"/>
    <col min="3605" max="3605" width="21" style="183" customWidth="1"/>
    <col min="3606" max="3843" width="9.140625" style="183"/>
    <col min="3844" max="3844" width="4.7109375" style="183" customWidth="1"/>
    <col min="3845" max="3845" width="45.5703125" style="183" customWidth="1"/>
    <col min="3846" max="3846" width="15" style="183" customWidth="1"/>
    <col min="3847" max="3847" width="6.140625" style="183" customWidth="1"/>
    <col min="3848" max="3848" width="7.5703125" style="183" customWidth="1"/>
    <col min="3849" max="3849" width="11.42578125" style="183" customWidth="1"/>
    <col min="3850" max="3850" width="12.5703125" style="183" bestFit="1" customWidth="1"/>
    <col min="3851" max="3851" width="7.7109375" style="183" customWidth="1"/>
    <col min="3852" max="3852" width="11.28515625" style="183" customWidth="1"/>
    <col min="3853" max="3853" width="12.5703125" style="183" bestFit="1" customWidth="1"/>
    <col min="3854" max="3854" width="7.5703125" style="183" customWidth="1"/>
    <col min="3855" max="3856" width="12.5703125" style="183" bestFit="1" customWidth="1"/>
    <col min="3857" max="3857" width="7.5703125" style="183" customWidth="1"/>
    <col min="3858" max="3859" width="12.5703125" style="183" bestFit="1" customWidth="1"/>
    <col min="3860" max="3860" width="25.28515625" style="183" customWidth="1"/>
    <col min="3861" max="3861" width="21" style="183" customWidth="1"/>
    <col min="3862" max="4099" width="9.140625" style="183"/>
    <col min="4100" max="4100" width="4.7109375" style="183" customWidth="1"/>
    <col min="4101" max="4101" width="45.5703125" style="183" customWidth="1"/>
    <col min="4102" max="4102" width="15" style="183" customWidth="1"/>
    <col min="4103" max="4103" width="6.140625" style="183" customWidth="1"/>
    <col min="4104" max="4104" width="7.5703125" style="183" customWidth="1"/>
    <col min="4105" max="4105" width="11.42578125" style="183" customWidth="1"/>
    <col min="4106" max="4106" width="12.5703125" style="183" bestFit="1" customWidth="1"/>
    <col min="4107" max="4107" width="7.7109375" style="183" customWidth="1"/>
    <col min="4108" max="4108" width="11.28515625" style="183" customWidth="1"/>
    <col min="4109" max="4109" width="12.5703125" style="183" bestFit="1" customWidth="1"/>
    <col min="4110" max="4110" width="7.5703125" style="183" customWidth="1"/>
    <col min="4111" max="4112" width="12.5703125" style="183" bestFit="1" customWidth="1"/>
    <col min="4113" max="4113" width="7.5703125" style="183" customWidth="1"/>
    <col min="4114" max="4115" width="12.5703125" style="183" bestFit="1" customWidth="1"/>
    <col min="4116" max="4116" width="25.28515625" style="183" customWidth="1"/>
    <col min="4117" max="4117" width="21" style="183" customWidth="1"/>
    <col min="4118" max="4355" width="9.140625" style="183"/>
    <col min="4356" max="4356" width="4.7109375" style="183" customWidth="1"/>
    <col min="4357" max="4357" width="45.5703125" style="183" customWidth="1"/>
    <col min="4358" max="4358" width="15" style="183" customWidth="1"/>
    <col min="4359" max="4359" width="6.140625" style="183" customWidth="1"/>
    <col min="4360" max="4360" width="7.5703125" style="183" customWidth="1"/>
    <col min="4361" max="4361" width="11.42578125" style="183" customWidth="1"/>
    <col min="4362" max="4362" width="12.5703125" style="183" bestFit="1" customWidth="1"/>
    <col min="4363" max="4363" width="7.7109375" style="183" customWidth="1"/>
    <col min="4364" max="4364" width="11.28515625" style="183" customWidth="1"/>
    <col min="4365" max="4365" width="12.5703125" style="183" bestFit="1" customWidth="1"/>
    <col min="4366" max="4366" width="7.5703125" style="183" customWidth="1"/>
    <col min="4367" max="4368" width="12.5703125" style="183" bestFit="1" customWidth="1"/>
    <col min="4369" max="4369" width="7.5703125" style="183" customWidth="1"/>
    <col min="4370" max="4371" width="12.5703125" style="183" bestFit="1" customWidth="1"/>
    <col min="4372" max="4372" width="25.28515625" style="183" customWidth="1"/>
    <col min="4373" max="4373" width="21" style="183" customWidth="1"/>
    <col min="4374" max="4611" width="9.140625" style="183"/>
    <col min="4612" max="4612" width="4.7109375" style="183" customWidth="1"/>
    <col min="4613" max="4613" width="45.5703125" style="183" customWidth="1"/>
    <col min="4614" max="4614" width="15" style="183" customWidth="1"/>
    <col min="4615" max="4615" width="6.140625" style="183" customWidth="1"/>
    <col min="4616" max="4616" width="7.5703125" style="183" customWidth="1"/>
    <col min="4617" max="4617" width="11.42578125" style="183" customWidth="1"/>
    <col min="4618" max="4618" width="12.5703125" style="183" bestFit="1" customWidth="1"/>
    <col min="4619" max="4619" width="7.7109375" style="183" customWidth="1"/>
    <col min="4620" max="4620" width="11.28515625" style="183" customWidth="1"/>
    <col min="4621" max="4621" width="12.5703125" style="183" bestFit="1" customWidth="1"/>
    <col min="4622" max="4622" width="7.5703125" style="183" customWidth="1"/>
    <col min="4623" max="4624" width="12.5703125" style="183" bestFit="1" customWidth="1"/>
    <col min="4625" max="4625" width="7.5703125" style="183" customWidth="1"/>
    <col min="4626" max="4627" width="12.5703125" style="183" bestFit="1" customWidth="1"/>
    <col min="4628" max="4628" width="25.28515625" style="183" customWidth="1"/>
    <col min="4629" max="4629" width="21" style="183" customWidth="1"/>
    <col min="4630" max="4867" width="9.140625" style="183"/>
    <col min="4868" max="4868" width="4.7109375" style="183" customWidth="1"/>
    <col min="4869" max="4869" width="45.5703125" style="183" customWidth="1"/>
    <col min="4870" max="4870" width="15" style="183" customWidth="1"/>
    <col min="4871" max="4871" width="6.140625" style="183" customWidth="1"/>
    <col min="4872" max="4872" width="7.5703125" style="183" customWidth="1"/>
    <col min="4873" max="4873" width="11.42578125" style="183" customWidth="1"/>
    <col min="4874" max="4874" width="12.5703125" style="183" bestFit="1" customWidth="1"/>
    <col min="4875" max="4875" width="7.7109375" style="183" customWidth="1"/>
    <col min="4876" max="4876" width="11.28515625" style="183" customWidth="1"/>
    <col min="4877" max="4877" width="12.5703125" style="183" bestFit="1" customWidth="1"/>
    <col min="4878" max="4878" width="7.5703125" style="183" customWidth="1"/>
    <col min="4879" max="4880" width="12.5703125" style="183" bestFit="1" customWidth="1"/>
    <col min="4881" max="4881" width="7.5703125" style="183" customWidth="1"/>
    <col min="4882" max="4883" width="12.5703125" style="183" bestFit="1" customWidth="1"/>
    <col min="4884" max="4884" width="25.28515625" style="183" customWidth="1"/>
    <col min="4885" max="4885" width="21" style="183" customWidth="1"/>
    <col min="4886" max="5123" width="9.140625" style="183"/>
    <col min="5124" max="5124" width="4.7109375" style="183" customWidth="1"/>
    <col min="5125" max="5125" width="45.5703125" style="183" customWidth="1"/>
    <col min="5126" max="5126" width="15" style="183" customWidth="1"/>
    <col min="5127" max="5127" width="6.140625" style="183" customWidth="1"/>
    <col min="5128" max="5128" width="7.5703125" style="183" customWidth="1"/>
    <col min="5129" max="5129" width="11.42578125" style="183" customWidth="1"/>
    <col min="5130" max="5130" width="12.5703125" style="183" bestFit="1" customWidth="1"/>
    <col min="5131" max="5131" width="7.7109375" style="183" customWidth="1"/>
    <col min="5132" max="5132" width="11.28515625" style="183" customWidth="1"/>
    <col min="5133" max="5133" width="12.5703125" style="183" bestFit="1" customWidth="1"/>
    <col min="5134" max="5134" width="7.5703125" style="183" customWidth="1"/>
    <col min="5135" max="5136" width="12.5703125" style="183" bestFit="1" customWidth="1"/>
    <col min="5137" max="5137" width="7.5703125" style="183" customWidth="1"/>
    <col min="5138" max="5139" width="12.5703125" style="183" bestFit="1" customWidth="1"/>
    <col min="5140" max="5140" width="25.28515625" style="183" customWidth="1"/>
    <col min="5141" max="5141" width="21" style="183" customWidth="1"/>
    <col min="5142" max="5379" width="9.140625" style="183"/>
    <col min="5380" max="5380" width="4.7109375" style="183" customWidth="1"/>
    <col min="5381" max="5381" width="45.5703125" style="183" customWidth="1"/>
    <col min="5382" max="5382" width="15" style="183" customWidth="1"/>
    <col min="5383" max="5383" width="6.140625" style="183" customWidth="1"/>
    <col min="5384" max="5384" width="7.5703125" style="183" customWidth="1"/>
    <col min="5385" max="5385" width="11.42578125" style="183" customWidth="1"/>
    <col min="5386" max="5386" width="12.5703125" style="183" bestFit="1" customWidth="1"/>
    <col min="5387" max="5387" width="7.7109375" style="183" customWidth="1"/>
    <col min="5388" max="5388" width="11.28515625" style="183" customWidth="1"/>
    <col min="5389" max="5389" width="12.5703125" style="183" bestFit="1" customWidth="1"/>
    <col min="5390" max="5390" width="7.5703125" style="183" customWidth="1"/>
    <col min="5391" max="5392" width="12.5703125" style="183" bestFit="1" customWidth="1"/>
    <col min="5393" max="5393" width="7.5703125" style="183" customWidth="1"/>
    <col min="5394" max="5395" width="12.5703125" style="183" bestFit="1" customWidth="1"/>
    <col min="5396" max="5396" width="25.28515625" style="183" customWidth="1"/>
    <col min="5397" max="5397" width="21" style="183" customWidth="1"/>
    <col min="5398" max="5635" width="9.140625" style="183"/>
    <col min="5636" max="5636" width="4.7109375" style="183" customWidth="1"/>
    <col min="5637" max="5637" width="45.5703125" style="183" customWidth="1"/>
    <col min="5638" max="5638" width="15" style="183" customWidth="1"/>
    <col min="5639" max="5639" width="6.140625" style="183" customWidth="1"/>
    <col min="5640" max="5640" width="7.5703125" style="183" customWidth="1"/>
    <col min="5641" max="5641" width="11.42578125" style="183" customWidth="1"/>
    <col min="5642" max="5642" width="12.5703125" style="183" bestFit="1" customWidth="1"/>
    <col min="5643" max="5643" width="7.7109375" style="183" customWidth="1"/>
    <col min="5644" max="5644" width="11.28515625" style="183" customWidth="1"/>
    <col min="5645" max="5645" width="12.5703125" style="183" bestFit="1" customWidth="1"/>
    <col min="5646" max="5646" width="7.5703125" style="183" customWidth="1"/>
    <col min="5647" max="5648" width="12.5703125" style="183" bestFit="1" customWidth="1"/>
    <col min="5649" max="5649" width="7.5703125" style="183" customWidth="1"/>
    <col min="5650" max="5651" width="12.5703125" style="183" bestFit="1" customWidth="1"/>
    <col min="5652" max="5652" width="25.28515625" style="183" customWidth="1"/>
    <col min="5653" max="5653" width="21" style="183" customWidth="1"/>
    <col min="5654" max="5891" width="9.140625" style="183"/>
    <col min="5892" max="5892" width="4.7109375" style="183" customWidth="1"/>
    <col min="5893" max="5893" width="45.5703125" style="183" customWidth="1"/>
    <col min="5894" max="5894" width="15" style="183" customWidth="1"/>
    <col min="5895" max="5895" width="6.140625" style="183" customWidth="1"/>
    <col min="5896" max="5896" width="7.5703125" style="183" customWidth="1"/>
    <col min="5897" max="5897" width="11.42578125" style="183" customWidth="1"/>
    <col min="5898" max="5898" width="12.5703125" style="183" bestFit="1" customWidth="1"/>
    <col min="5899" max="5899" width="7.7109375" style="183" customWidth="1"/>
    <col min="5900" max="5900" width="11.28515625" style="183" customWidth="1"/>
    <col min="5901" max="5901" width="12.5703125" style="183" bestFit="1" customWidth="1"/>
    <col min="5902" max="5902" width="7.5703125" style="183" customWidth="1"/>
    <col min="5903" max="5904" width="12.5703125" style="183" bestFit="1" customWidth="1"/>
    <col min="5905" max="5905" width="7.5703125" style="183" customWidth="1"/>
    <col min="5906" max="5907" width="12.5703125" style="183" bestFit="1" customWidth="1"/>
    <col min="5908" max="5908" width="25.28515625" style="183" customWidth="1"/>
    <col min="5909" max="5909" width="21" style="183" customWidth="1"/>
    <col min="5910" max="6147" width="9.140625" style="183"/>
    <col min="6148" max="6148" width="4.7109375" style="183" customWidth="1"/>
    <col min="6149" max="6149" width="45.5703125" style="183" customWidth="1"/>
    <col min="6150" max="6150" width="15" style="183" customWidth="1"/>
    <col min="6151" max="6151" width="6.140625" style="183" customWidth="1"/>
    <col min="6152" max="6152" width="7.5703125" style="183" customWidth="1"/>
    <col min="6153" max="6153" width="11.42578125" style="183" customWidth="1"/>
    <col min="6154" max="6154" width="12.5703125" style="183" bestFit="1" customWidth="1"/>
    <col min="6155" max="6155" width="7.7109375" style="183" customWidth="1"/>
    <col min="6156" max="6156" width="11.28515625" style="183" customWidth="1"/>
    <col min="6157" max="6157" width="12.5703125" style="183" bestFit="1" customWidth="1"/>
    <col min="6158" max="6158" width="7.5703125" style="183" customWidth="1"/>
    <col min="6159" max="6160" width="12.5703125" style="183" bestFit="1" customWidth="1"/>
    <col min="6161" max="6161" width="7.5703125" style="183" customWidth="1"/>
    <col min="6162" max="6163" width="12.5703125" style="183" bestFit="1" customWidth="1"/>
    <col min="6164" max="6164" width="25.28515625" style="183" customWidth="1"/>
    <col min="6165" max="6165" width="21" style="183" customWidth="1"/>
    <col min="6166" max="6403" width="9.140625" style="183"/>
    <col min="6404" max="6404" width="4.7109375" style="183" customWidth="1"/>
    <col min="6405" max="6405" width="45.5703125" style="183" customWidth="1"/>
    <col min="6406" max="6406" width="15" style="183" customWidth="1"/>
    <col min="6407" max="6407" width="6.140625" style="183" customWidth="1"/>
    <col min="6408" max="6408" width="7.5703125" style="183" customWidth="1"/>
    <col min="6409" max="6409" width="11.42578125" style="183" customWidth="1"/>
    <col min="6410" max="6410" width="12.5703125" style="183" bestFit="1" customWidth="1"/>
    <col min="6411" max="6411" width="7.7109375" style="183" customWidth="1"/>
    <col min="6412" max="6412" width="11.28515625" style="183" customWidth="1"/>
    <col min="6413" max="6413" width="12.5703125" style="183" bestFit="1" customWidth="1"/>
    <col min="6414" max="6414" width="7.5703125" style="183" customWidth="1"/>
    <col min="6415" max="6416" width="12.5703125" style="183" bestFit="1" customWidth="1"/>
    <col min="6417" max="6417" width="7.5703125" style="183" customWidth="1"/>
    <col min="6418" max="6419" width="12.5703125" style="183" bestFit="1" customWidth="1"/>
    <col min="6420" max="6420" width="25.28515625" style="183" customWidth="1"/>
    <col min="6421" max="6421" width="21" style="183" customWidth="1"/>
    <col min="6422" max="6659" width="9.140625" style="183"/>
    <col min="6660" max="6660" width="4.7109375" style="183" customWidth="1"/>
    <col min="6661" max="6661" width="45.5703125" style="183" customWidth="1"/>
    <col min="6662" max="6662" width="15" style="183" customWidth="1"/>
    <col min="6663" max="6663" width="6.140625" style="183" customWidth="1"/>
    <col min="6664" max="6664" width="7.5703125" style="183" customWidth="1"/>
    <col min="6665" max="6665" width="11.42578125" style="183" customWidth="1"/>
    <col min="6666" max="6666" width="12.5703125" style="183" bestFit="1" customWidth="1"/>
    <col min="6667" max="6667" width="7.7109375" style="183" customWidth="1"/>
    <col min="6668" max="6668" width="11.28515625" style="183" customWidth="1"/>
    <col min="6669" max="6669" width="12.5703125" style="183" bestFit="1" customWidth="1"/>
    <col min="6670" max="6670" width="7.5703125" style="183" customWidth="1"/>
    <col min="6671" max="6672" width="12.5703125" style="183" bestFit="1" customWidth="1"/>
    <col min="6673" max="6673" width="7.5703125" style="183" customWidth="1"/>
    <col min="6674" max="6675" width="12.5703125" style="183" bestFit="1" customWidth="1"/>
    <col min="6676" max="6676" width="25.28515625" style="183" customWidth="1"/>
    <col min="6677" max="6677" width="21" style="183" customWidth="1"/>
    <col min="6678" max="6915" width="9.140625" style="183"/>
    <col min="6916" max="6916" width="4.7109375" style="183" customWidth="1"/>
    <col min="6917" max="6917" width="45.5703125" style="183" customWidth="1"/>
    <col min="6918" max="6918" width="15" style="183" customWidth="1"/>
    <col min="6919" max="6919" width="6.140625" style="183" customWidth="1"/>
    <col min="6920" max="6920" width="7.5703125" style="183" customWidth="1"/>
    <col min="6921" max="6921" width="11.42578125" style="183" customWidth="1"/>
    <col min="6922" max="6922" width="12.5703125" style="183" bestFit="1" customWidth="1"/>
    <col min="6923" max="6923" width="7.7109375" style="183" customWidth="1"/>
    <col min="6924" max="6924" width="11.28515625" style="183" customWidth="1"/>
    <col min="6925" max="6925" width="12.5703125" style="183" bestFit="1" customWidth="1"/>
    <col min="6926" max="6926" width="7.5703125" style="183" customWidth="1"/>
    <col min="6927" max="6928" width="12.5703125" style="183" bestFit="1" customWidth="1"/>
    <col min="6929" max="6929" width="7.5703125" style="183" customWidth="1"/>
    <col min="6930" max="6931" width="12.5703125" style="183" bestFit="1" customWidth="1"/>
    <col min="6932" max="6932" width="25.28515625" style="183" customWidth="1"/>
    <col min="6933" max="6933" width="21" style="183" customWidth="1"/>
    <col min="6934" max="7171" width="9.140625" style="183"/>
    <col min="7172" max="7172" width="4.7109375" style="183" customWidth="1"/>
    <col min="7173" max="7173" width="45.5703125" style="183" customWidth="1"/>
    <col min="7174" max="7174" width="15" style="183" customWidth="1"/>
    <col min="7175" max="7175" width="6.140625" style="183" customWidth="1"/>
    <col min="7176" max="7176" width="7.5703125" style="183" customWidth="1"/>
    <col min="7177" max="7177" width="11.42578125" style="183" customWidth="1"/>
    <col min="7178" max="7178" width="12.5703125" style="183" bestFit="1" customWidth="1"/>
    <col min="7179" max="7179" width="7.7109375" style="183" customWidth="1"/>
    <col min="7180" max="7180" width="11.28515625" style="183" customWidth="1"/>
    <col min="7181" max="7181" width="12.5703125" style="183" bestFit="1" customWidth="1"/>
    <col min="7182" max="7182" width="7.5703125" style="183" customWidth="1"/>
    <col min="7183" max="7184" width="12.5703125" style="183" bestFit="1" customWidth="1"/>
    <col min="7185" max="7185" width="7.5703125" style="183" customWidth="1"/>
    <col min="7186" max="7187" width="12.5703125" style="183" bestFit="1" customWidth="1"/>
    <col min="7188" max="7188" width="25.28515625" style="183" customWidth="1"/>
    <col min="7189" max="7189" width="21" style="183" customWidth="1"/>
    <col min="7190" max="7427" width="9.140625" style="183"/>
    <col min="7428" max="7428" width="4.7109375" style="183" customWidth="1"/>
    <col min="7429" max="7429" width="45.5703125" style="183" customWidth="1"/>
    <col min="7430" max="7430" width="15" style="183" customWidth="1"/>
    <col min="7431" max="7431" width="6.140625" style="183" customWidth="1"/>
    <col min="7432" max="7432" width="7.5703125" style="183" customWidth="1"/>
    <col min="7433" max="7433" width="11.42578125" style="183" customWidth="1"/>
    <col min="7434" max="7434" width="12.5703125" style="183" bestFit="1" customWidth="1"/>
    <col min="7435" max="7435" width="7.7109375" style="183" customWidth="1"/>
    <col min="7436" max="7436" width="11.28515625" style="183" customWidth="1"/>
    <col min="7437" max="7437" width="12.5703125" style="183" bestFit="1" customWidth="1"/>
    <col min="7438" max="7438" width="7.5703125" style="183" customWidth="1"/>
    <col min="7439" max="7440" width="12.5703125" style="183" bestFit="1" customWidth="1"/>
    <col min="7441" max="7441" width="7.5703125" style="183" customWidth="1"/>
    <col min="7442" max="7443" width="12.5703125" style="183" bestFit="1" customWidth="1"/>
    <col min="7444" max="7444" width="25.28515625" style="183" customWidth="1"/>
    <col min="7445" max="7445" width="21" style="183" customWidth="1"/>
    <col min="7446" max="7683" width="9.140625" style="183"/>
    <col min="7684" max="7684" width="4.7109375" style="183" customWidth="1"/>
    <col min="7685" max="7685" width="45.5703125" style="183" customWidth="1"/>
    <col min="7686" max="7686" width="15" style="183" customWidth="1"/>
    <col min="7687" max="7687" width="6.140625" style="183" customWidth="1"/>
    <col min="7688" max="7688" width="7.5703125" style="183" customWidth="1"/>
    <col min="7689" max="7689" width="11.42578125" style="183" customWidth="1"/>
    <col min="7690" max="7690" width="12.5703125" style="183" bestFit="1" customWidth="1"/>
    <col min="7691" max="7691" width="7.7109375" style="183" customWidth="1"/>
    <col min="7692" max="7692" width="11.28515625" style="183" customWidth="1"/>
    <col min="7693" max="7693" width="12.5703125" style="183" bestFit="1" customWidth="1"/>
    <col min="7694" max="7694" width="7.5703125" style="183" customWidth="1"/>
    <col min="7695" max="7696" width="12.5703125" style="183" bestFit="1" customWidth="1"/>
    <col min="7697" max="7697" width="7.5703125" style="183" customWidth="1"/>
    <col min="7698" max="7699" width="12.5703125" style="183" bestFit="1" customWidth="1"/>
    <col min="7700" max="7700" width="25.28515625" style="183" customWidth="1"/>
    <col min="7701" max="7701" width="21" style="183" customWidth="1"/>
    <col min="7702" max="7939" width="9.140625" style="183"/>
    <col min="7940" max="7940" width="4.7109375" style="183" customWidth="1"/>
    <col min="7941" max="7941" width="45.5703125" style="183" customWidth="1"/>
    <col min="7942" max="7942" width="15" style="183" customWidth="1"/>
    <col min="7943" max="7943" width="6.140625" style="183" customWidth="1"/>
    <col min="7944" max="7944" width="7.5703125" style="183" customWidth="1"/>
    <col min="7945" max="7945" width="11.42578125" style="183" customWidth="1"/>
    <col min="7946" max="7946" width="12.5703125" style="183" bestFit="1" customWidth="1"/>
    <col min="7947" max="7947" width="7.7109375" style="183" customWidth="1"/>
    <col min="7948" max="7948" width="11.28515625" style="183" customWidth="1"/>
    <col min="7949" max="7949" width="12.5703125" style="183" bestFit="1" customWidth="1"/>
    <col min="7950" max="7950" width="7.5703125" style="183" customWidth="1"/>
    <col min="7951" max="7952" width="12.5703125" style="183" bestFit="1" customWidth="1"/>
    <col min="7953" max="7953" width="7.5703125" style="183" customWidth="1"/>
    <col min="7954" max="7955" width="12.5703125" style="183" bestFit="1" customWidth="1"/>
    <col min="7956" max="7956" width="25.28515625" style="183" customWidth="1"/>
    <col min="7957" max="7957" width="21" style="183" customWidth="1"/>
    <col min="7958" max="8195" width="9.140625" style="183"/>
    <col min="8196" max="8196" width="4.7109375" style="183" customWidth="1"/>
    <col min="8197" max="8197" width="45.5703125" style="183" customWidth="1"/>
    <col min="8198" max="8198" width="15" style="183" customWidth="1"/>
    <col min="8199" max="8199" width="6.140625" style="183" customWidth="1"/>
    <col min="8200" max="8200" width="7.5703125" style="183" customWidth="1"/>
    <col min="8201" max="8201" width="11.42578125" style="183" customWidth="1"/>
    <col min="8202" max="8202" width="12.5703125" style="183" bestFit="1" customWidth="1"/>
    <col min="8203" max="8203" width="7.7109375" style="183" customWidth="1"/>
    <col min="8204" max="8204" width="11.28515625" style="183" customWidth="1"/>
    <col min="8205" max="8205" width="12.5703125" style="183" bestFit="1" customWidth="1"/>
    <col min="8206" max="8206" width="7.5703125" style="183" customWidth="1"/>
    <col min="8207" max="8208" width="12.5703125" style="183" bestFit="1" customWidth="1"/>
    <col min="8209" max="8209" width="7.5703125" style="183" customWidth="1"/>
    <col min="8210" max="8211" width="12.5703125" style="183" bestFit="1" customWidth="1"/>
    <col min="8212" max="8212" width="25.28515625" style="183" customWidth="1"/>
    <col min="8213" max="8213" width="21" style="183" customWidth="1"/>
    <col min="8214" max="8451" width="9.140625" style="183"/>
    <col min="8452" max="8452" width="4.7109375" style="183" customWidth="1"/>
    <col min="8453" max="8453" width="45.5703125" style="183" customWidth="1"/>
    <col min="8454" max="8454" width="15" style="183" customWidth="1"/>
    <col min="8455" max="8455" width="6.140625" style="183" customWidth="1"/>
    <col min="8456" max="8456" width="7.5703125" style="183" customWidth="1"/>
    <col min="8457" max="8457" width="11.42578125" style="183" customWidth="1"/>
    <col min="8458" max="8458" width="12.5703125" style="183" bestFit="1" customWidth="1"/>
    <col min="8459" max="8459" width="7.7109375" style="183" customWidth="1"/>
    <col min="8460" max="8460" width="11.28515625" style="183" customWidth="1"/>
    <col min="8461" max="8461" width="12.5703125" style="183" bestFit="1" customWidth="1"/>
    <col min="8462" max="8462" width="7.5703125" style="183" customWidth="1"/>
    <col min="8463" max="8464" width="12.5703125" style="183" bestFit="1" customWidth="1"/>
    <col min="8465" max="8465" width="7.5703125" style="183" customWidth="1"/>
    <col min="8466" max="8467" width="12.5703125" style="183" bestFit="1" customWidth="1"/>
    <col min="8468" max="8468" width="25.28515625" style="183" customWidth="1"/>
    <col min="8469" max="8469" width="21" style="183" customWidth="1"/>
    <col min="8470" max="8707" width="9.140625" style="183"/>
    <col min="8708" max="8708" width="4.7109375" style="183" customWidth="1"/>
    <col min="8709" max="8709" width="45.5703125" style="183" customWidth="1"/>
    <col min="8710" max="8710" width="15" style="183" customWidth="1"/>
    <col min="8711" max="8711" width="6.140625" style="183" customWidth="1"/>
    <col min="8712" max="8712" width="7.5703125" style="183" customWidth="1"/>
    <col min="8713" max="8713" width="11.42578125" style="183" customWidth="1"/>
    <col min="8714" max="8714" width="12.5703125" style="183" bestFit="1" customWidth="1"/>
    <col min="8715" max="8715" width="7.7109375" style="183" customWidth="1"/>
    <col min="8716" max="8716" width="11.28515625" style="183" customWidth="1"/>
    <col min="8717" max="8717" width="12.5703125" style="183" bestFit="1" customWidth="1"/>
    <col min="8718" max="8718" width="7.5703125" style="183" customWidth="1"/>
    <col min="8719" max="8720" width="12.5703125" style="183" bestFit="1" customWidth="1"/>
    <col min="8721" max="8721" width="7.5703125" style="183" customWidth="1"/>
    <col min="8722" max="8723" width="12.5703125" style="183" bestFit="1" customWidth="1"/>
    <col min="8724" max="8724" width="25.28515625" style="183" customWidth="1"/>
    <col min="8725" max="8725" width="21" style="183" customWidth="1"/>
    <col min="8726" max="8963" width="9.140625" style="183"/>
    <col min="8964" max="8964" width="4.7109375" style="183" customWidth="1"/>
    <col min="8965" max="8965" width="45.5703125" style="183" customWidth="1"/>
    <col min="8966" max="8966" width="15" style="183" customWidth="1"/>
    <col min="8967" max="8967" width="6.140625" style="183" customWidth="1"/>
    <col min="8968" max="8968" width="7.5703125" style="183" customWidth="1"/>
    <col min="8969" max="8969" width="11.42578125" style="183" customWidth="1"/>
    <col min="8970" max="8970" width="12.5703125" style="183" bestFit="1" customWidth="1"/>
    <col min="8971" max="8971" width="7.7109375" style="183" customWidth="1"/>
    <col min="8972" max="8972" width="11.28515625" style="183" customWidth="1"/>
    <col min="8973" max="8973" width="12.5703125" style="183" bestFit="1" customWidth="1"/>
    <col min="8974" max="8974" width="7.5703125" style="183" customWidth="1"/>
    <col min="8975" max="8976" width="12.5703125" style="183" bestFit="1" customWidth="1"/>
    <col min="8977" max="8977" width="7.5703125" style="183" customWidth="1"/>
    <col min="8978" max="8979" width="12.5703125" style="183" bestFit="1" customWidth="1"/>
    <col min="8980" max="8980" width="25.28515625" style="183" customWidth="1"/>
    <col min="8981" max="8981" width="21" style="183" customWidth="1"/>
    <col min="8982" max="9219" width="9.140625" style="183"/>
    <col min="9220" max="9220" width="4.7109375" style="183" customWidth="1"/>
    <col min="9221" max="9221" width="45.5703125" style="183" customWidth="1"/>
    <col min="9222" max="9222" width="15" style="183" customWidth="1"/>
    <col min="9223" max="9223" width="6.140625" style="183" customWidth="1"/>
    <col min="9224" max="9224" width="7.5703125" style="183" customWidth="1"/>
    <col min="9225" max="9225" width="11.42578125" style="183" customWidth="1"/>
    <col min="9226" max="9226" width="12.5703125" style="183" bestFit="1" customWidth="1"/>
    <col min="9227" max="9227" width="7.7109375" style="183" customWidth="1"/>
    <col min="9228" max="9228" width="11.28515625" style="183" customWidth="1"/>
    <col min="9229" max="9229" width="12.5703125" style="183" bestFit="1" customWidth="1"/>
    <col min="9230" max="9230" width="7.5703125" style="183" customWidth="1"/>
    <col min="9231" max="9232" width="12.5703125" style="183" bestFit="1" customWidth="1"/>
    <col min="9233" max="9233" width="7.5703125" style="183" customWidth="1"/>
    <col min="9234" max="9235" width="12.5703125" style="183" bestFit="1" customWidth="1"/>
    <col min="9236" max="9236" width="25.28515625" style="183" customWidth="1"/>
    <col min="9237" max="9237" width="21" style="183" customWidth="1"/>
    <col min="9238" max="9475" width="9.140625" style="183"/>
    <col min="9476" max="9476" width="4.7109375" style="183" customWidth="1"/>
    <col min="9477" max="9477" width="45.5703125" style="183" customWidth="1"/>
    <col min="9478" max="9478" width="15" style="183" customWidth="1"/>
    <col min="9479" max="9479" width="6.140625" style="183" customWidth="1"/>
    <col min="9480" max="9480" width="7.5703125" style="183" customWidth="1"/>
    <col min="9481" max="9481" width="11.42578125" style="183" customWidth="1"/>
    <col min="9482" max="9482" width="12.5703125" style="183" bestFit="1" customWidth="1"/>
    <col min="9483" max="9483" width="7.7109375" style="183" customWidth="1"/>
    <col min="9484" max="9484" width="11.28515625" style="183" customWidth="1"/>
    <col min="9485" max="9485" width="12.5703125" style="183" bestFit="1" customWidth="1"/>
    <col min="9486" max="9486" width="7.5703125" style="183" customWidth="1"/>
    <col min="9487" max="9488" width="12.5703125" style="183" bestFit="1" customWidth="1"/>
    <col min="9489" max="9489" width="7.5703125" style="183" customWidth="1"/>
    <col min="9490" max="9491" width="12.5703125" style="183" bestFit="1" customWidth="1"/>
    <col min="9492" max="9492" width="25.28515625" style="183" customWidth="1"/>
    <col min="9493" max="9493" width="21" style="183" customWidth="1"/>
    <col min="9494" max="9731" width="9.140625" style="183"/>
    <col min="9732" max="9732" width="4.7109375" style="183" customWidth="1"/>
    <col min="9733" max="9733" width="45.5703125" style="183" customWidth="1"/>
    <col min="9734" max="9734" width="15" style="183" customWidth="1"/>
    <col min="9735" max="9735" width="6.140625" style="183" customWidth="1"/>
    <col min="9736" max="9736" width="7.5703125" style="183" customWidth="1"/>
    <col min="9737" max="9737" width="11.42578125" style="183" customWidth="1"/>
    <col min="9738" max="9738" width="12.5703125" style="183" bestFit="1" customWidth="1"/>
    <col min="9739" max="9739" width="7.7109375" style="183" customWidth="1"/>
    <col min="9740" max="9740" width="11.28515625" style="183" customWidth="1"/>
    <col min="9741" max="9741" width="12.5703125" style="183" bestFit="1" customWidth="1"/>
    <col min="9742" max="9742" width="7.5703125" style="183" customWidth="1"/>
    <col min="9743" max="9744" width="12.5703125" style="183" bestFit="1" customWidth="1"/>
    <col min="9745" max="9745" width="7.5703125" style="183" customWidth="1"/>
    <col min="9746" max="9747" width="12.5703125" style="183" bestFit="1" customWidth="1"/>
    <col min="9748" max="9748" width="25.28515625" style="183" customWidth="1"/>
    <col min="9749" max="9749" width="21" style="183" customWidth="1"/>
    <col min="9750" max="9987" width="9.140625" style="183"/>
    <col min="9988" max="9988" width="4.7109375" style="183" customWidth="1"/>
    <col min="9989" max="9989" width="45.5703125" style="183" customWidth="1"/>
    <col min="9990" max="9990" width="15" style="183" customWidth="1"/>
    <col min="9991" max="9991" width="6.140625" style="183" customWidth="1"/>
    <col min="9992" max="9992" width="7.5703125" style="183" customWidth="1"/>
    <col min="9993" max="9993" width="11.42578125" style="183" customWidth="1"/>
    <col min="9994" max="9994" width="12.5703125" style="183" bestFit="1" customWidth="1"/>
    <col min="9995" max="9995" width="7.7109375" style="183" customWidth="1"/>
    <col min="9996" max="9996" width="11.28515625" style="183" customWidth="1"/>
    <col min="9997" max="9997" width="12.5703125" style="183" bestFit="1" customWidth="1"/>
    <col min="9998" max="9998" width="7.5703125" style="183" customWidth="1"/>
    <col min="9999" max="10000" width="12.5703125" style="183" bestFit="1" customWidth="1"/>
    <col min="10001" max="10001" width="7.5703125" style="183" customWidth="1"/>
    <col min="10002" max="10003" width="12.5703125" style="183" bestFit="1" customWidth="1"/>
    <col min="10004" max="10004" width="25.28515625" style="183" customWidth="1"/>
    <col min="10005" max="10005" width="21" style="183" customWidth="1"/>
    <col min="10006" max="10243" width="9.140625" style="183"/>
    <col min="10244" max="10244" width="4.7109375" style="183" customWidth="1"/>
    <col min="10245" max="10245" width="45.5703125" style="183" customWidth="1"/>
    <col min="10246" max="10246" width="15" style="183" customWidth="1"/>
    <col min="10247" max="10247" width="6.140625" style="183" customWidth="1"/>
    <col min="10248" max="10248" width="7.5703125" style="183" customWidth="1"/>
    <col min="10249" max="10249" width="11.42578125" style="183" customWidth="1"/>
    <col min="10250" max="10250" width="12.5703125" style="183" bestFit="1" customWidth="1"/>
    <col min="10251" max="10251" width="7.7109375" style="183" customWidth="1"/>
    <col min="10252" max="10252" width="11.28515625" style="183" customWidth="1"/>
    <col min="10253" max="10253" width="12.5703125" style="183" bestFit="1" customWidth="1"/>
    <col min="10254" max="10254" width="7.5703125" style="183" customWidth="1"/>
    <col min="10255" max="10256" width="12.5703125" style="183" bestFit="1" customWidth="1"/>
    <col min="10257" max="10257" width="7.5703125" style="183" customWidth="1"/>
    <col min="10258" max="10259" width="12.5703125" style="183" bestFit="1" customWidth="1"/>
    <col min="10260" max="10260" width="25.28515625" style="183" customWidth="1"/>
    <col min="10261" max="10261" width="21" style="183" customWidth="1"/>
    <col min="10262" max="10499" width="9.140625" style="183"/>
    <col min="10500" max="10500" width="4.7109375" style="183" customWidth="1"/>
    <col min="10501" max="10501" width="45.5703125" style="183" customWidth="1"/>
    <col min="10502" max="10502" width="15" style="183" customWidth="1"/>
    <col min="10503" max="10503" width="6.140625" style="183" customWidth="1"/>
    <col min="10504" max="10504" width="7.5703125" style="183" customWidth="1"/>
    <col min="10505" max="10505" width="11.42578125" style="183" customWidth="1"/>
    <col min="10506" max="10506" width="12.5703125" style="183" bestFit="1" customWidth="1"/>
    <col min="10507" max="10507" width="7.7109375" style="183" customWidth="1"/>
    <col min="10508" max="10508" width="11.28515625" style="183" customWidth="1"/>
    <col min="10509" max="10509" width="12.5703125" style="183" bestFit="1" customWidth="1"/>
    <col min="10510" max="10510" width="7.5703125" style="183" customWidth="1"/>
    <col min="10511" max="10512" width="12.5703125" style="183" bestFit="1" customWidth="1"/>
    <col min="10513" max="10513" width="7.5703125" style="183" customWidth="1"/>
    <col min="10514" max="10515" width="12.5703125" style="183" bestFit="1" customWidth="1"/>
    <col min="10516" max="10516" width="25.28515625" style="183" customWidth="1"/>
    <col min="10517" max="10517" width="21" style="183" customWidth="1"/>
    <col min="10518" max="10755" width="9.140625" style="183"/>
    <col min="10756" max="10756" width="4.7109375" style="183" customWidth="1"/>
    <col min="10757" max="10757" width="45.5703125" style="183" customWidth="1"/>
    <col min="10758" max="10758" width="15" style="183" customWidth="1"/>
    <col min="10759" max="10759" width="6.140625" style="183" customWidth="1"/>
    <col min="10760" max="10760" width="7.5703125" style="183" customWidth="1"/>
    <col min="10761" max="10761" width="11.42578125" style="183" customWidth="1"/>
    <col min="10762" max="10762" width="12.5703125" style="183" bestFit="1" customWidth="1"/>
    <col min="10763" max="10763" width="7.7109375" style="183" customWidth="1"/>
    <col min="10764" max="10764" width="11.28515625" style="183" customWidth="1"/>
    <col min="10765" max="10765" width="12.5703125" style="183" bestFit="1" customWidth="1"/>
    <col min="10766" max="10766" width="7.5703125" style="183" customWidth="1"/>
    <col min="10767" max="10768" width="12.5703125" style="183" bestFit="1" customWidth="1"/>
    <col min="10769" max="10769" width="7.5703125" style="183" customWidth="1"/>
    <col min="10770" max="10771" width="12.5703125" style="183" bestFit="1" customWidth="1"/>
    <col min="10772" max="10772" width="25.28515625" style="183" customWidth="1"/>
    <col min="10773" max="10773" width="21" style="183" customWidth="1"/>
    <col min="10774" max="11011" width="9.140625" style="183"/>
    <col min="11012" max="11012" width="4.7109375" style="183" customWidth="1"/>
    <col min="11013" max="11013" width="45.5703125" style="183" customWidth="1"/>
    <col min="11014" max="11014" width="15" style="183" customWidth="1"/>
    <col min="11015" max="11015" width="6.140625" style="183" customWidth="1"/>
    <col min="11016" max="11016" width="7.5703125" style="183" customWidth="1"/>
    <col min="11017" max="11017" width="11.42578125" style="183" customWidth="1"/>
    <col min="11018" max="11018" width="12.5703125" style="183" bestFit="1" customWidth="1"/>
    <col min="11019" max="11019" width="7.7109375" style="183" customWidth="1"/>
    <col min="11020" max="11020" width="11.28515625" style="183" customWidth="1"/>
    <col min="11021" max="11021" width="12.5703125" style="183" bestFit="1" customWidth="1"/>
    <col min="11022" max="11022" width="7.5703125" style="183" customWidth="1"/>
    <col min="11023" max="11024" width="12.5703125" style="183" bestFit="1" customWidth="1"/>
    <col min="11025" max="11025" width="7.5703125" style="183" customWidth="1"/>
    <col min="11026" max="11027" width="12.5703125" style="183" bestFit="1" customWidth="1"/>
    <col min="11028" max="11028" width="25.28515625" style="183" customWidth="1"/>
    <col min="11029" max="11029" width="21" style="183" customWidth="1"/>
    <col min="11030" max="11267" width="9.140625" style="183"/>
    <col min="11268" max="11268" width="4.7109375" style="183" customWidth="1"/>
    <col min="11269" max="11269" width="45.5703125" style="183" customWidth="1"/>
    <col min="11270" max="11270" width="15" style="183" customWidth="1"/>
    <col min="11271" max="11271" width="6.140625" style="183" customWidth="1"/>
    <col min="11272" max="11272" width="7.5703125" style="183" customWidth="1"/>
    <col min="11273" max="11273" width="11.42578125" style="183" customWidth="1"/>
    <col min="11274" max="11274" width="12.5703125" style="183" bestFit="1" customWidth="1"/>
    <col min="11275" max="11275" width="7.7109375" style="183" customWidth="1"/>
    <col min="11276" max="11276" width="11.28515625" style="183" customWidth="1"/>
    <col min="11277" max="11277" width="12.5703125" style="183" bestFit="1" customWidth="1"/>
    <col min="11278" max="11278" width="7.5703125" style="183" customWidth="1"/>
    <col min="11279" max="11280" width="12.5703125" style="183" bestFit="1" customWidth="1"/>
    <col min="11281" max="11281" width="7.5703125" style="183" customWidth="1"/>
    <col min="11282" max="11283" width="12.5703125" style="183" bestFit="1" customWidth="1"/>
    <col min="11284" max="11284" width="25.28515625" style="183" customWidth="1"/>
    <col min="11285" max="11285" width="21" style="183" customWidth="1"/>
    <col min="11286" max="11523" width="9.140625" style="183"/>
    <col min="11524" max="11524" width="4.7109375" style="183" customWidth="1"/>
    <col min="11525" max="11525" width="45.5703125" style="183" customWidth="1"/>
    <col min="11526" max="11526" width="15" style="183" customWidth="1"/>
    <col min="11527" max="11527" width="6.140625" style="183" customWidth="1"/>
    <col min="11528" max="11528" width="7.5703125" style="183" customWidth="1"/>
    <col min="11529" max="11529" width="11.42578125" style="183" customWidth="1"/>
    <col min="11530" max="11530" width="12.5703125" style="183" bestFit="1" customWidth="1"/>
    <col min="11531" max="11531" width="7.7109375" style="183" customWidth="1"/>
    <col min="11532" max="11532" width="11.28515625" style="183" customWidth="1"/>
    <col min="11533" max="11533" width="12.5703125" style="183" bestFit="1" customWidth="1"/>
    <col min="11534" max="11534" width="7.5703125" style="183" customWidth="1"/>
    <col min="11535" max="11536" width="12.5703125" style="183" bestFit="1" customWidth="1"/>
    <col min="11537" max="11537" width="7.5703125" style="183" customWidth="1"/>
    <col min="11538" max="11539" width="12.5703125" style="183" bestFit="1" customWidth="1"/>
    <col min="11540" max="11540" width="25.28515625" style="183" customWidth="1"/>
    <col min="11541" max="11541" width="21" style="183" customWidth="1"/>
    <col min="11542" max="11779" width="9.140625" style="183"/>
    <col min="11780" max="11780" width="4.7109375" style="183" customWidth="1"/>
    <col min="11781" max="11781" width="45.5703125" style="183" customWidth="1"/>
    <col min="11782" max="11782" width="15" style="183" customWidth="1"/>
    <col min="11783" max="11783" width="6.140625" style="183" customWidth="1"/>
    <col min="11784" max="11784" width="7.5703125" style="183" customWidth="1"/>
    <col min="11785" max="11785" width="11.42578125" style="183" customWidth="1"/>
    <col min="11786" max="11786" width="12.5703125" style="183" bestFit="1" customWidth="1"/>
    <col min="11787" max="11787" width="7.7109375" style="183" customWidth="1"/>
    <col min="11788" max="11788" width="11.28515625" style="183" customWidth="1"/>
    <col min="11789" max="11789" width="12.5703125" style="183" bestFit="1" customWidth="1"/>
    <col min="11790" max="11790" width="7.5703125" style="183" customWidth="1"/>
    <col min="11791" max="11792" width="12.5703125" style="183" bestFit="1" customWidth="1"/>
    <col min="11793" max="11793" width="7.5703125" style="183" customWidth="1"/>
    <col min="11794" max="11795" width="12.5703125" style="183" bestFit="1" customWidth="1"/>
    <col min="11796" max="11796" width="25.28515625" style="183" customWidth="1"/>
    <col min="11797" max="11797" width="21" style="183" customWidth="1"/>
    <col min="11798" max="12035" width="9.140625" style="183"/>
    <col min="12036" max="12036" width="4.7109375" style="183" customWidth="1"/>
    <col min="12037" max="12037" width="45.5703125" style="183" customWidth="1"/>
    <col min="12038" max="12038" width="15" style="183" customWidth="1"/>
    <col min="12039" max="12039" width="6.140625" style="183" customWidth="1"/>
    <col min="12040" max="12040" width="7.5703125" style="183" customWidth="1"/>
    <col min="12041" max="12041" width="11.42578125" style="183" customWidth="1"/>
    <col min="12042" max="12042" width="12.5703125" style="183" bestFit="1" customWidth="1"/>
    <col min="12043" max="12043" width="7.7109375" style="183" customWidth="1"/>
    <col min="12044" max="12044" width="11.28515625" style="183" customWidth="1"/>
    <col min="12045" max="12045" width="12.5703125" style="183" bestFit="1" customWidth="1"/>
    <col min="12046" max="12046" width="7.5703125" style="183" customWidth="1"/>
    <col min="12047" max="12048" width="12.5703125" style="183" bestFit="1" customWidth="1"/>
    <col min="12049" max="12049" width="7.5703125" style="183" customWidth="1"/>
    <col min="12050" max="12051" width="12.5703125" style="183" bestFit="1" customWidth="1"/>
    <col min="12052" max="12052" width="25.28515625" style="183" customWidth="1"/>
    <col min="12053" max="12053" width="21" style="183" customWidth="1"/>
    <col min="12054" max="12291" width="9.140625" style="183"/>
    <col min="12292" max="12292" width="4.7109375" style="183" customWidth="1"/>
    <col min="12293" max="12293" width="45.5703125" style="183" customWidth="1"/>
    <col min="12294" max="12294" width="15" style="183" customWidth="1"/>
    <col min="12295" max="12295" width="6.140625" style="183" customWidth="1"/>
    <col min="12296" max="12296" width="7.5703125" style="183" customWidth="1"/>
    <col min="12297" max="12297" width="11.42578125" style="183" customWidth="1"/>
    <col min="12298" max="12298" width="12.5703125" style="183" bestFit="1" customWidth="1"/>
    <col min="12299" max="12299" width="7.7109375" style="183" customWidth="1"/>
    <col min="12300" max="12300" width="11.28515625" style="183" customWidth="1"/>
    <col min="12301" max="12301" width="12.5703125" style="183" bestFit="1" customWidth="1"/>
    <col min="12302" max="12302" width="7.5703125" style="183" customWidth="1"/>
    <col min="12303" max="12304" width="12.5703125" style="183" bestFit="1" customWidth="1"/>
    <col min="12305" max="12305" width="7.5703125" style="183" customWidth="1"/>
    <col min="12306" max="12307" width="12.5703125" style="183" bestFit="1" customWidth="1"/>
    <col min="12308" max="12308" width="25.28515625" style="183" customWidth="1"/>
    <col min="12309" max="12309" width="21" style="183" customWidth="1"/>
    <col min="12310" max="12547" width="9.140625" style="183"/>
    <col min="12548" max="12548" width="4.7109375" style="183" customWidth="1"/>
    <col min="12549" max="12549" width="45.5703125" style="183" customWidth="1"/>
    <col min="12550" max="12550" width="15" style="183" customWidth="1"/>
    <col min="12551" max="12551" width="6.140625" style="183" customWidth="1"/>
    <col min="12552" max="12552" width="7.5703125" style="183" customWidth="1"/>
    <col min="12553" max="12553" width="11.42578125" style="183" customWidth="1"/>
    <col min="12554" max="12554" width="12.5703125" style="183" bestFit="1" customWidth="1"/>
    <col min="12555" max="12555" width="7.7109375" style="183" customWidth="1"/>
    <col min="12556" max="12556" width="11.28515625" style="183" customWidth="1"/>
    <col min="12557" max="12557" width="12.5703125" style="183" bestFit="1" customWidth="1"/>
    <col min="12558" max="12558" width="7.5703125" style="183" customWidth="1"/>
    <col min="12559" max="12560" width="12.5703125" style="183" bestFit="1" customWidth="1"/>
    <col min="12561" max="12561" width="7.5703125" style="183" customWidth="1"/>
    <col min="12562" max="12563" width="12.5703125" style="183" bestFit="1" customWidth="1"/>
    <col min="12564" max="12564" width="25.28515625" style="183" customWidth="1"/>
    <col min="12565" max="12565" width="21" style="183" customWidth="1"/>
    <col min="12566" max="12803" width="9.140625" style="183"/>
    <col min="12804" max="12804" width="4.7109375" style="183" customWidth="1"/>
    <col min="12805" max="12805" width="45.5703125" style="183" customWidth="1"/>
    <col min="12806" max="12806" width="15" style="183" customWidth="1"/>
    <col min="12807" max="12807" width="6.140625" style="183" customWidth="1"/>
    <col min="12808" max="12808" width="7.5703125" style="183" customWidth="1"/>
    <col min="12809" max="12809" width="11.42578125" style="183" customWidth="1"/>
    <col min="12810" max="12810" width="12.5703125" style="183" bestFit="1" customWidth="1"/>
    <col min="12811" max="12811" width="7.7109375" style="183" customWidth="1"/>
    <col min="12812" max="12812" width="11.28515625" style="183" customWidth="1"/>
    <col min="12813" max="12813" width="12.5703125" style="183" bestFit="1" customWidth="1"/>
    <col min="12814" max="12814" width="7.5703125" style="183" customWidth="1"/>
    <col min="12815" max="12816" width="12.5703125" style="183" bestFit="1" customWidth="1"/>
    <col min="12817" max="12817" width="7.5703125" style="183" customWidth="1"/>
    <col min="12818" max="12819" width="12.5703125" style="183" bestFit="1" customWidth="1"/>
    <col min="12820" max="12820" width="25.28515625" style="183" customWidth="1"/>
    <col min="12821" max="12821" width="21" style="183" customWidth="1"/>
    <col min="12822" max="13059" width="9.140625" style="183"/>
    <col min="13060" max="13060" width="4.7109375" style="183" customWidth="1"/>
    <col min="13061" max="13061" width="45.5703125" style="183" customWidth="1"/>
    <col min="13062" max="13062" width="15" style="183" customWidth="1"/>
    <col min="13063" max="13063" width="6.140625" style="183" customWidth="1"/>
    <col min="13064" max="13064" width="7.5703125" style="183" customWidth="1"/>
    <col min="13065" max="13065" width="11.42578125" style="183" customWidth="1"/>
    <col min="13066" max="13066" width="12.5703125" style="183" bestFit="1" customWidth="1"/>
    <col min="13067" max="13067" width="7.7109375" style="183" customWidth="1"/>
    <col min="13068" max="13068" width="11.28515625" style="183" customWidth="1"/>
    <col min="13069" max="13069" width="12.5703125" style="183" bestFit="1" customWidth="1"/>
    <col min="13070" max="13070" width="7.5703125" style="183" customWidth="1"/>
    <col min="13071" max="13072" width="12.5703125" style="183" bestFit="1" customWidth="1"/>
    <col min="13073" max="13073" width="7.5703125" style="183" customWidth="1"/>
    <col min="13074" max="13075" width="12.5703125" style="183" bestFit="1" customWidth="1"/>
    <col min="13076" max="13076" width="25.28515625" style="183" customWidth="1"/>
    <col min="13077" max="13077" width="21" style="183" customWidth="1"/>
    <col min="13078" max="13315" width="9.140625" style="183"/>
    <col min="13316" max="13316" width="4.7109375" style="183" customWidth="1"/>
    <col min="13317" max="13317" width="45.5703125" style="183" customWidth="1"/>
    <col min="13318" max="13318" width="15" style="183" customWidth="1"/>
    <col min="13319" max="13319" width="6.140625" style="183" customWidth="1"/>
    <col min="13320" max="13320" width="7.5703125" style="183" customWidth="1"/>
    <col min="13321" max="13321" width="11.42578125" style="183" customWidth="1"/>
    <col min="13322" max="13322" width="12.5703125" style="183" bestFit="1" customWidth="1"/>
    <col min="13323" max="13323" width="7.7109375" style="183" customWidth="1"/>
    <col min="13324" max="13324" width="11.28515625" style="183" customWidth="1"/>
    <col min="13325" max="13325" width="12.5703125" style="183" bestFit="1" customWidth="1"/>
    <col min="13326" max="13326" width="7.5703125" style="183" customWidth="1"/>
    <col min="13327" max="13328" width="12.5703125" style="183" bestFit="1" customWidth="1"/>
    <col min="13329" max="13329" width="7.5703125" style="183" customWidth="1"/>
    <col min="13330" max="13331" width="12.5703125" style="183" bestFit="1" customWidth="1"/>
    <col min="13332" max="13332" width="25.28515625" style="183" customWidth="1"/>
    <col min="13333" max="13333" width="21" style="183" customWidth="1"/>
    <col min="13334" max="13571" width="9.140625" style="183"/>
    <col min="13572" max="13572" width="4.7109375" style="183" customWidth="1"/>
    <col min="13573" max="13573" width="45.5703125" style="183" customWidth="1"/>
    <col min="13574" max="13574" width="15" style="183" customWidth="1"/>
    <col min="13575" max="13575" width="6.140625" style="183" customWidth="1"/>
    <col min="13576" max="13576" width="7.5703125" style="183" customWidth="1"/>
    <col min="13577" max="13577" width="11.42578125" style="183" customWidth="1"/>
    <col min="13578" max="13578" width="12.5703125" style="183" bestFit="1" customWidth="1"/>
    <col min="13579" max="13579" width="7.7109375" style="183" customWidth="1"/>
    <col min="13580" max="13580" width="11.28515625" style="183" customWidth="1"/>
    <col min="13581" max="13581" width="12.5703125" style="183" bestFit="1" customWidth="1"/>
    <col min="13582" max="13582" width="7.5703125" style="183" customWidth="1"/>
    <col min="13583" max="13584" width="12.5703125" style="183" bestFit="1" customWidth="1"/>
    <col min="13585" max="13585" width="7.5703125" style="183" customWidth="1"/>
    <col min="13586" max="13587" width="12.5703125" style="183" bestFit="1" customWidth="1"/>
    <col min="13588" max="13588" width="25.28515625" style="183" customWidth="1"/>
    <col min="13589" max="13589" width="21" style="183" customWidth="1"/>
    <col min="13590" max="13827" width="9.140625" style="183"/>
    <col min="13828" max="13828" width="4.7109375" style="183" customWidth="1"/>
    <col min="13829" max="13829" width="45.5703125" style="183" customWidth="1"/>
    <col min="13830" max="13830" width="15" style="183" customWidth="1"/>
    <col min="13831" max="13831" width="6.140625" style="183" customWidth="1"/>
    <col min="13832" max="13832" width="7.5703125" style="183" customWidth="1"/>
    <col min="13833" max="13833" width="11.42578125" style="183" customWidth="1"/>
    <col min="13834" max="13834" width="12.5703125" style="183" bestFit="1" customWidth="1"/>
    <col min="13835" max="13835" width="7.7109375" style="183" customWidth="1"/>
    <col min="13836" max="13836" width="11.28515625" style="183" customWidth="1"/>
    <col min="13837" max="13837" width="12.5703125" style="183" bestFit="1" customWidth="1"/>
    <col min="13838" max="13838" width="7.5703125" style="183" customWidth="1"/>
    <col min="13839" max="13840" width="12.5703125" style="183" bestFit="1" customWidth="1"/>
    <col min="13841" max="13841" width="7.5703125" style="183" customWidth="1"/>
    <col min="13842" max="13843" width="12.5703125" style="183" bestFit="1" customWidth="1"/>
    <col min="13844" max="13844" width="25.28515625" style="183" customWidth="1"/>
    <col min="13845" max="13845" width="21" style="183" customWidth="1"/>
    <col min="13846" max="14083" width="9.140625" style="183"/>
    <col min="14084" max="14084" width="4.7109375" style="183" customWidth="1"/>
    <col min="14085" max="14085" width="45.5703125" style="183" customWidth="1"/>
    <col min="14086" max="14086" width="15" style="183" customWidth="1"/>
    <col min="14087" max="14087" width="6.140625" style="183" customWidth="1"/>
    <col min="14088" max="14088" width="7.5703125" style="183" customWidth="1"/>
    <col min="14089" max="14089" width="11.42578125" style="183" customWidth="1"/>
    <col min="14090" max="14090" width="12.5703125" style="183" bestFit="1" customWidth="1"/>
    <col min="14091" max="14091" width="7.7109375" style="183" customWidth="1"/>
    <col min="14092" max="14092" width="11.28515625" style="183" customWidth="1"/>
    <col min="14093" max="14093" width="12.5703125" style="183" bestFit="1" customWidth="1"/>
    <col min="14094" max="14094" width="7.5703125" style="183" customWidth="1"/>
    <col min="14095" max="14096" width="12.5703125" style="183" bestFit="1" customWidth="1"/>
    <col min="14097" max="14097" width="7.5703125" style="183" customWidth="1"/>
    <col min="14098" max="14099" width="12.5703125" style="183" bestFit="1" customWidth="1"/>
    <col min="14100" max="14100" width="25.28515625" style="183" customWidth="1"/>
    <col min="14101" max="14101" width="21" style="183" customWidth="1"/>
    <col min="14102" max="14339" width="9.140625" style="183"/>
    <col min="14340" max="14340" width="4.7109375" style="183" customWidth="1"/>
    <col min="14341" max="14341" width="45.5703125" style="183" customWidth="1"/>
    <col min="14342" max="14342" width="15" style="183" customWidth="1"/>
    <col min="14343" max="14343" width="6.140625" style="183" customWidth="1"/>
    <col min="14344" max="14344" width="7.5703125" style="183" customWidth="1"/>
    <col min="14345" max="14345" width="11.42578125" style="183" customWidth="1"/>
    <col min="14346" max="14346" width="12.5703125" style="183" bestFit="1" customWidth="1"/>
    <col min="14347" max="14347" width="7.7109375" style="183" customWidth="1"/>
    <col min="14348" max="14348" width="11.28515625" style="183" customWidth="1"/>
    <col min="14349" max="14349" width="12.5703125" style="183" bestFit="1" customWidth="1"/>
    <col min="14350" max="14350" width="7.5703125" style="183" customWidth="1"/>
    <col min="14351" max="14352" width="12.5703125" style="183" bestFit="1" customWidth="1"/>
    <col min="14353" max="14353" width="7.5703125" style="183" customWidth="1"/>
    <col min="14354" max="14355" width="12.5703125" style="183" bestFit="1" customWidth="1"/>
    <col min="14356" max="14356" width="25.28515625" style="183" customWidth="1"/>
    <col min="14357" max="14357" width="21" style="183" customWidth="1"/>
    <col min="14358" max="14595" width="9.140625" style="183"/>
    <col min="14596" max="14596" width="4.7109375" style="183" customWidth="1"/>
    <col min="14597" max="14597" width="45.5703125" style="183" customWidth="1"/>
    <col min="14598" max="14598" width="15" style="183" customWidth="1"/>
    <col min="14599" max="14599" width="6.140625" style="183" customWidth="1"/>
    <col min="14600" max="14600" width="7.5703125" style="183" customWidth="1"/>
    <col min="14601" max="14601" width="11.42578125" style="183" customWidth="1"/>
    <col min="14602" max="14602" width="12.5703125" style="183" bestFit="1" customWidth="1"/>
    <col min="14603" max="14603" width="7.7109375" style="183" customWidth="1"/>
    <col min="14604" max="14604" width="11.28515625" style="183" customWidth="1"/>
    <col min="14605" max="14605" width="12.5703125" style="183" bestFit="1" customWidth="1"/>
    <col min="14606" max="14606" width="7.5703125" style="183" customWidth="1"/>
    <col min="14607" max="14608" width="12.5703125" style="183" bestFit="1" customWidth="1"/>
    <col min="14609" max="14609" width="7.5703125" style="183" customWidth="1"/>
    <col min="14610" max="14611" width="12.5703125" style="183" bestFit="1" customWidth="1"/>
    <col min="14612" max="14612" width="25.28515625" style="183" customWidth="1"/>
    <col min="14613" max="14613" width="21" style="183" customWidth="1"/>
    <col min="14614" max="14851" width="9.140625" style="183"/>
    <col min="14852" max="14852" width="4.7109375" style="183" customWidth="1"/>
    <col min="14853" max="14853" width="45.5703125" style="183" customWidth="1"/>
    <col min="14854" max="14854" width="15" style="183" customWidth="1"/>
    <col min="14855" max="14855" width="6.140625" style="183" customWidth="1"/>
    <col min="14856" max="14856" width="7.5703125" style="183" customWidth="1"/>
    <col min="14857" max="14857" width="11.42578125" style="183" customWidth="1"/>
    <col min="14858" max="14858" width="12.5703125" style="183" bestFit="1" customWidth="1"/>
    <col min="14859" max="14859" width="7.7109375" style="183" customWidth="1"/>
    <col min="14860" max="14860" width="11.28515625" style="183" customWidth="1"/>
    <col min="14861" max="14861" width="12.5703125" style="183" bestFit="1" customWidth="1"/>
    <col min="14862" max="14862" width="7.5703125" style="183" customWidth="1"/>
    <col min="14863" max="14864" width="12.5703125" style="183" bestFit="1" customWidth="1"/>
    <col min="14865" max="14865" width="7.5703125" style="183" customWidth="1"/>
    <col min="14866" max="14867" width="12.5703125" style="183" bestFit="1" customWidth="1"/>
    <col min="14868" max="14868" width="25.28515625" style="183" customWidth="1"/>
    <col min="14869" max="14869" width="21" style="183" customWidth="1"/>
    <col min="14870" max="15107" width="9.140625" style="183"/>
    <col min="15108" max="15108" width="4.7109375" style="183" customWidth="1"/>
    <col min="15109" max="15109" width="45.5703125" style="183" customWidth="1"/>
    <col min="15110" max="15110" width="15" style="183" customWidth="1"/>
    <col min="15111" max="15111" width="6.140625" style="183" customWidth="1"/>
    <col min="15112" max="15112" width="7.5703125" style="183" customWidth="1"/>
    <col min="15113" max="15113" width="11.42578125" style="183" customWidth="1"/>
    <col min="15114" max="15114" width="12.5703125" style="183" bestFit="1" customWidth="1"/>
    <col min="15115" max="15115" width="7.7109375" style="183" customWidth="1"/>
    <col min="15116" max="15116" width="11.28515625" style="183" customWidth="1"/>
    <col min="15117" max="15117" width="12.5703125" style="183" bestFit="1" customWidth="1"/>
    <col min="15118" max="15118" width="7.5703125" style="183" customWidth="1"/>
    <col min="15119" max="15120" width="12.5703125" style="183" bestFit="1" customWidth="1"/>
    <col min="15121" max="15121" width="7.5703125" style="183" customWidth="1"/>
    <col min="15122" max="15123" width="12.5703125" style="183" bestFit="1" customWidth="1"/>
    <col min="15124" max="15124" width="25.28515625" style="183" customWidth="1"/>
    <col min="15125" max="15125" width="21" style="183" customWidth="1"/>
    <col min="15126" max="15363" width="9.140625" style="183"/>
    <col min="15364" max="15364" width="4.7109375" style="183" customWidth="1"/>
    <col min="15365" max="15365" width="45.5703125" style="183" customWidth="1"/>
    <col min="15366" max="15366" width="15" style="183" customWidth="1"/>
    <col min="15367" max="15367" width="6.140625" style="183" customWidth="1"/>
    <col min="15368" max="15368" width="7.5703125" style="183" customWidth="1"/>
    <col min="15369" max="15369" width="11.42578125" style="183" customWidth="1"/>
    <col min="15370" max="15370" width="12.5703125" style="183" bestFit="1" customWidth="1"/>
    <col min="15371" max="15371" width="7.7109375" style="183" customWidth="1"/>
    <col min="15372" max="15372" width="11.28515625" style="183" customWidth="1"/>
    <col min="15373" max="15373" width="12.5703125" style="183" bestFit="1" customWidth="1"/>
    <col min="15374" max="15374" width="7.5703125" style="183" customWidth="1"/>
    <col min="15375" max="15376" width="12.5703125" style="183" bestFit="1" customWidth="1"/>
    <col min="15377" max="15377" width="7.5703125" style="183" customWidth="1"/>
    <col min="15378" max="15379" width="12.5703125" style="183" bestFit="1" customWidth="1"/>
    <col min="15380" max="15380" width="25.28515625" style="183" customWidth="1"/>
    <col min="15381" max="15381" width="21" style="183" customWidth="1"/>
    <col min="15382" max="15619" width="9.140625" style="183"/>
    <col min="15620" max="15620" width="4.7109375" style="183" customWidth="1"/>
    <col min="15621" max="15621" width="45.5703125" style="183" customWidth="1"/>
    <col min="15622" max="15622" width="15" style="183" customWidth="1"/>
    <col min="15623" max="15623" width="6.140625" style="183" customWidth="1"/>
    <col min="15624" max="15624" width="7.5703125" style="183" customWidth="1"/>
    <col min="15625" max="15625" width="11.42578125" style="183" customWidth="1"/>
    <col min="15626" max="15626" width="12.5703125" style="183" bestFit="1" customWidth="1"/>
    <col min="15627" max="15627" width="7.7109375" style="183" customWidth="1"/>
    <col min="15628" max="15628" width="11.28515625" style="183" customWidth="1"/>
    <col min="15629" max="15629" width="12.5703125" style="183" bestFit="1" customWidth="1"/>
    <col min="15630" max="15630" width="7.5703125" style="183" customWidth="1"/>
    <col min="15631" max="15632" width="12.5703125" style="183" bestFit="1" customWidth="1"/>
    <col min="15633" max="15633" width="7.5703125" style="183" customWidth="1"/>
    <col min="15634" max="15635" width="12.5703125" style="183" bestFit="1" customWidth="1"/>
    <col min="15636" max="15636" width="25.28515625" style="183" customWidth="1"/>
    <col min="15637" max="15637" width="21" style="183" customWidth="1"/>
    <col min="15638" max="15875" width="9.140625" style="183"/>
    <col min="15876" max="15876" width="4.7109375" style="183" customWidth="1"/>
    <col min="15877" max="15877" width="45.5703125" style="183" customWidth="1"/>
    <col min="15878" max="15878" width="15" style="183" customWidth="1"/>
    <col min="15879" max="15879" width="6.140625" style="183" customWidth="1"/>
    <col min="15880" max="15880" width="7.5703125" style="183" customWidth="1"/>
    <col min="15881" max="15881" width="11.42578125" style="183" customWidth="1"/>
    <col min="15882" max="15882" width="12.5703125" style="183" bestFit="1" customWidth="1"/>
    <col min="15883" max="15883" width="7.7109375" style="183" customWidth="1"/>
    <col min="15884" max="15884" width="11.28515625" style="183" customWidth="1"/>
    <col min="15885" max="15885" width="12.5703125" style="183" bestFit="1" customWidth="1"/>
    <col min="15886" max="15886" width="7.5703125" style="183" customWidth="1"/>
    <col min="15887" max="15888" width="12.5703125" style="183" bestFit="1" customWidth="1"/>
    <col min="15889" max="15889" width="7.5703125" style="183" customWidth="1"/>
    <col min="15890" max="15891" width="12.5703125" style="183" bestFit="1" customWidth="1"/>
    <col min="15892" max="15892" width="25.28515625" style="183" customWidth="1"/>
    <col min="15893" max="15893" width="21" style="183" customWidth="1"/>
    <col min="15894" max="16131" width="9.140625" style="183"/>
    <col min="16132" max="16132" width="4.7109375" style="183" customWidth="1"/>
    <col min="16133" max="16133" width="45.5703125" style="183" customWidth="1"/>
    <col min="16134" max="16134" width="15" style="183" customWidth="1"/>
    <col min="16135" max="16135" width="6.140625" style="183" customWidth="1"/>
    <col min="16136" max="16136" width="7.5703125" style="183" customWidth="1"/>
    <col min="16137" max="16137" width="11.42578125" style="183" customWidth="1"/>
    <col min="16138" max="16138" width="12.5703125" style="183" bestFit="1" customWidth="1"/>
    <col min="16139" max="16139" width="7.7109375" style="183" customWidth="1"/>
    <col min="16140" max="16140" width="11.28515625" style="183" customWidth="1"/>
    <col min="16141" max="16141" width="12.5703125" style="183" bestFit="1" customWidth="1"/>
    <col min="16142" max="16142" width="7.5703125" style="183" customWidth="1"/>
    <col min="16143" max="16144" width="12.5703125" style="183" bestFit="1" customWidth="1"/>
    <col min="16145" max="16145" width="7.5703125" style="183" customWidth="1"/>
    <col min="16146" max="16147" width="12.5703125" style="183" bestFit="1" customWidth="1"/>
    <col min="16148" max="16148" width="25.28515625" style="183" customWidth="1"/>
    <col min="16149" max="16149" width="21" style="183" customWidth="1"/>
    <col min="16150" max="16384" width="9.140625" style="183"/>
  </cols>
  <sheetData>
    <row r="1" spans="1:23" ht="18" customHeight="1">
      <c r="B1" s="898"/>
      <c r="C1" s="898"/>
      <c r="D1" s="898"/>
      <c r="E1" s="1968" t="s">
        <v>1958</v>
      </c>
      <c r="F1" s="1968"/>
      <c r="G1" s="1968"/>
      <c r="H1" s="1968"/>
      <c r="I1" s="1968"/>
      <c r="J1" s="1968"/>
      <c r="K1" s="898"/>
      <c r="L1" s="898"/>
      <c r="M1" s="898"/>
      <c r="N1" s="898"/>
      <c r="O1" s="898"/>
      <c r="P1" s="898"/>
      <c r="Q1" s="898"/>
      <c r="R1" s="898"/>
      <c r="S1" s="898"/>
    </row>
    <row r="2" spans="1:23" ht="6.75" customHeight="1">
      <c r="A2" s="959"/>
      <c r="B2" s="960"/>
      <c r="C2" s="494"/>
      <c r="D2" s="961"/>
      <c r="E2" s="959"/>
      <c r="F2" s="493"/>
      <c r="G2" s="493"/>
      <c r="H2" s="959"/>
      <c r="I2" s="493"/>
      <c r="J2" s="493"/>
      <c r="K2" s="959"/>
      <c r="L2" s="493"/>
      <c r="M2" s="493"/>
      <c r="N2" s="959"/>
      <c r="O2" s="493"/>
      <c r="P2" s="493"/>
      <c r="Q2" s="493"/>
      <c r="R2" s="493"/>
      <c r="S2" s="493"/>
    </row>
    <row r="3" spans="1:23" ht="50.25" customHeight="1">
      <c r="B3" s="1969" t="s">
        <v>2649</v>
      </c>
      <c r="C3" s="1969"/>
      <c r="D3" s="1969"/>
      <c r="E3" s="1969"/>
      <c r="F3" s="1969"/>
      <c r="G3" s="1969"/>
      <c r="H3" s="1969"/>
      <c r="I3" s="1969"/>
      <c r="J3" s="1969"/>
      <c r="K3" s="1969"/>
      <c r="L3" s="1969"/>
      <c r="M3" s="1969"/>
      <c r="N3" s="962"/>
      <c r="O3" s="962"/>
      <c r="P3" s="962"/>
      <c r="Q3" s="962"/>
      <c r="R3" s="962"/>
      <c r="S3" s="962"/>
    </row>
    <row r="4" spans="1:23" ht="15" customHeight="1">
      <c r="A4" s="1266"/>
      <c r="B4" s="175"/>
      <c r="C4" s="965"/>
      <c r="D4" s="1463"/>
      <c r="E4" s="1266"/>
      <c r="F4" s="1269"/>
      <c r="G4" s="1269"/>
      <c r="H4" s="1266"/>
      <c r="I4" s="1269"/>
      <c r="J4" s="1269"/>
      <c r="K4" s="1266"/>
      <c r="L4" s="1269"/>
      <c r="M4" s="1269"/>
      <c r="N4" s="1266"/>
      <c r="O4" s="1269"/>
      <c r="P4" s="1515" t="s">
        <v>2699</v>
      </c>
      <c r="Q4" s="1441"/>
      <c r="R4" s="1441"/>
      <c r="S4" s="1441"/>
    </row>
    <row r="5" spans="1:23" ht="15">
      <c r="A5" s="1970" t="s">
        <v>2</v>
      </c>
      <c r="B5" s="1970" t="s">
        <v>3</v>
      </c>
      <c r="C5" s="2095" t="s">
        <v>4</v>
      </c>
      <c r="D5" s="2096" t="s">
        <v>5</v>
      </c>
      <c r="E5" s="2064" t="s">
        <v>1343</v>
      </c>
      <c r="F5" s="2064"/>
      <c r="G5" s="2064"/>
      <c r="H5" s="2064" t="s">
        <v>1344</v>
      </c>
      <c r="I5" s="2064"/>
      <c r="J5" s="2064"/>
      <c r="K5" s="2064" t="s">
        <v>1345</v>
      </c>
      <c r="L5" s="2064"/>
      <c r="M5" s="2064"/>
      <c r="N5" s="2064" t="s">
        <v>1346</v>
      </c>
      <c r="O5" s="2064"/>
      <c r="P5" s="2064"/>
      <c r="Q5" s="2064" t="s">
        <v>1368</v>
      </c>
      <c r="R5" s="2064"/>
      <c r="S5" s="2064"/>
    </row>
    <row r="6" spans="1:23" ht="15">
      <c r="A6" s="1970"/>
      <c r="B6" s="1970"/>
      <c r="C6" s="2095"/>
      <c r="D6" s="2097"/>
      <c r="E6" s="1764" t="s">
        <v>114</v>
      </c>
      <c r="F6" s="1764" t="s">
        <v>9</v>
      </c>
      <c r="G6" s="1764" t="s">
        <v>1347</v>
      </c>
      <c r="H6" s="1764" t="s">
        <v>114</v>
      </c>
      <c r="I6" s="1764" t="s">
        <v>9</v>
      </c>
      <c r="J6" s="1764" t="s">
        <v>1347</v>
      </c>
      <c r="K6" s="1764" t="s">
        <v>114</v>
      </c>
      <c r="L6" s="1764" t="s">
        <v>9</v>
      </c>
      <c r="M6" s="1764" t="s">
        <v>1347</v>
      </c>
      <c r="N6" s="1764" t="s">
        <v>114</v>
      </c>
      <c r="O6" s="1764" t="s">
        <v>9</v>
      </c>
      <c r="P6" s="1764" t="s">
        <v>1347</v>
      </c>
      <c r="Q6" s="1764" t="s">
        <v>114</v>
      </c>
      <c r="R6" s="1764" t="s">
        <v>9</v>
      </c>
      <c r="S6" s="1764" t="s">
        <v>1347</v>
      </c>
    </row>
    <row r="7" spans="1:23" ht="15">
      <c r="A7" s="1403">
        <v>1</v>
      </c>
      <c r="B7" s="1404">
        <v>2</v>
      </c>
      <c r="C7" s="1403">
        <v>3</v>
      </c>
      <c r="D7" s="1404">
        <v>4</v>
      </c>
      <c r="E7" s="1403">
        <v>5</v>
      </c>
      <c r="F7" s="1404">
        <v>6</v>
      </c>
      <c r="G7" s="1403">
        <v>7</v>
      </c>
      <c r="H7" s="1404">
        <v>8</v>
      </c>
      <c r="I7" s="1403">
        <v>9</v>
      </c>
      <c r="J7" s="1404">
        <v>10</v>
      </c>
      <c r="K7" s="1403">
        <v>11</v>
      </c>
      <c r="L7" s="1404">
        <v>12</v>
      </c>
      <c r="M7" s="1403">
        <v>13</v>
      </c>
      <c r="N7" s="1404">
        <v>14</v>
      </c>
      <c r="O7" s="1403">
        <v>15</v>
      </c>
      <c r="P7" s="1404">
        <v>16</v>
      </c>
      <c r="Q7" s="1403">
        <v>17</v>
      </c>
      <c r="R7" s="1764">
        <v>18</v>
      </c>
      <c r="S7" s="1764">
        <v>19</v>
      </c>
    </row>
    <row r="8" spans="1:23" ht="18.75" customHeight="1">
      <c r="A8" s="1977">
        <v>1</v>
      </c>
      <c r="B8" s="214" t="s">
        <v>1475</v>
      </c>
      <c r="C8" s="1407"/>
      <c r="D8" s="1408"/>
      <c r="E8" s="1408"/>
      <c r="F8" s="1408"/>
      <c r="G8" s="1408"/>
      <c r="H8" s="1408"/>
      <c r="I8" s="1408"/>
      <c r="J8" s="1408"/>
      <c r="K8" s="1408"/>
      <c r="L8" s="1408"/>
      <c r="M8" s="1408"/>
      <c r="N8" s="1408"/>
      <c r="O8" s="1408"/>
      <c r="P8" s="1409"/>
      <c r="Q8" s="1408"/>
      <c r="R8" s="1408"/>
      <c r="S8" s="1409"/>
    </row>
    <row r="9" spans="1:23" ht="21" customHeight="1">
      <c r="A9" s="1978"/>
      <c r="B9" s="214" t="s">
        <v>1452</v>
      </c>
      <c r="C9" s="1003">
        <v>7132210018</v>
      </c>
      <c r="D9" s="1763" t="s">
        <v>32</v>
      </c>
      <c r="E9" s="1763">
        <v>1</v>
      </c>
      <c r="F9" s="206">
        <f>VLOOKUP(C9,'SOR RATE 2025-26'!A:D,4,0)</f>
        <v>65499.1</v>
      </c>
      <c r="G9" s="206">
        <f>F9*E9</f>
        <v>65499.1</v>
      </c>
      <c r="H9" s="1763"/>
      <c r="I9" s="206"/>
      <c r="J9" s="206"/>
      <c r="K9" s="1763"/>
      <c r="L9" s="206"/>
      <c r="M9" s="206"/>
      <c r="N9" s="1763"/>
      <c r="O9" s="206"/>
      <c r="P9" s="206"/>
      <c r="Q9" s="206"/>
      <c r="R9" s="206"/>
      <c r="S9" s="206"/>
      <c r="T9" s="1464"/>
    </row>
    <row r="10" spans="1:23" ht="21" customHeight="1">
      <c r="A10" s="1978"/>
      <c r="B10" s="214" t="s">
        <v>1453</v>
      </c>
      <c r="C10" s="1003">
        <v>7132210019</v>
      </c>
      <c r="D10" s="1763" t="s">
        <v>32</v>
      </c>
      <c r="E10" s="1763"/>
      <c r="F10" s="206"/>
      <c r="G10" s="206"/>
      <c r="H10" s="1763">
        <v>1</v>
      </c>
      <c r="I10" s="206">
        <f>VLOOKUP(C10,'SOR RATE 2025-26'!A:D,4,0)</f>
        <v>126268.02</v>
      </c>
      <c r="J10" s="206">
        <f>I10*H10</f>
        <v>126268.02</v>
      </c>
      <c r="K10" s="1763"/>
      <c r="L10" s="206"/>
      <c r="M10" s="206"/>
      <c r="N10" s="1763"/>
      <c r="O10" s="206"/>
      <c r="P10" s="206"/>
      <c r="Q10" s="206"/>
      <c r="R10" s="206"/>
      <c r="S10" s="206"/>
      <c r="T10" s="1464"/>
      <c r="U10" s="829"/>
      <c r="V10" s="829"/>
      <c r="W10" s="829"/>
    </row>
    <row r="11" spans="1:23" ht="21" customHeight="1">
      <c r="A11" s="1978"/>
      <c r="B11" s="214" t="s">
        <v>1427</v>
      </c>
      <c r="C11" s="1003">
        <v>7132210020</v>
      </c>
      <c r="D11" s="1763" t="s">
        <v>32</v>
      </c>
      <c r="E11" s="1763"/>
      <c r="F11" s="206"/>
      <c r="G11" s="206"/>
      <c r="H11" s="1763"/>
      <c r="I11" s="206"/>
      <c r="J11" s="206"/>
      <c r="K11" s="1763">
        <v>1</v>
      </c>
      <c r="L11" s="206">
        <f>VLOOKUP(C11,'SOR RATE 2025-26'!A:D,4,0)</f>
        <v>166046.29999999999</v>
      </c>
      <c r="M11" s="206">
        <f>L11*K11</f>
        <v>166046.29999999999</v>
      </c>
      <c r="N11" s="1763"/>
      <c r="O11" s="206"/>
      <c r="P11" s="206"/>
      <c r="Q11" s="206"/>
      <c r="R11" s="206"/>
      <c r="S11" s="206"/>
      <c r="T11" s="1464"/>
    </row>
    <row r="12" spans="1:23" ht="21" customHeight="1">
      <c r="A12" s="1978"/>
      <c r="B12" s="214" t="s">
        <v>1454</v>
      </c>
      <c r="C12" s="1003">
        <v>7132210021</v>
      </c>
      <c r="D12" s="1763" t="s">
        <v>32</v>
      </c>
      <c r="E12" s="1763"/>
      <c r="F12" s="206"/>
      <c r="G12" s="206"/>
      <c r="H12" s="1763"/>
      <c r="I12" s="206"/>
      <c r="J12" s="206"/>
      <c r="K12" s="1763"/>
      <c r="L12" s="206"/>
      <c r="M12" s="206"/>
      <c r="N12" s="1763">
        <v>1</v>
      </c>
      <c r="O12" s="206">
        <f>VLOOKUP(C12,'SOR RATE 2025-26'!A:D,4,0)</f>
        <v>346912.44</v>
      </c>
      <c r="P12" s="206">
        <f t="shared" ref="P12:P23" si="0">O12*N12</f>
        <v>346912.44</v>
      </c>
      <c r="Q12" s="206"/>
      <c r="R12" s="206"/>
      <c r="S12" s="206"/>
      <c r="T12" s="1464"/>
    </row>
    <row r="13" spans="1:23" ht="33" customHeight="1">
      <c r="A13" s="1979"/>
      <c r="B13" s="214" t="s">
        <v>1455</v>
      </c>
      <c r="C13" s="1003">
        <v>7132220081</v>
      </c>
      <c r="D13" s="1763" t="s">
        <v>32</v>
      </c>
      <c r="E13" s="1763"/>
      <c r="F13" s="206"/>
      <c r="G13" s="206"/>
      <c r="H13" s="1763"/>
      <c r="I13" s="206"/>
      <c r="J13" s="206"/>
      <c r="K13" s="1763"/>
      <c r="L13" s="206"/>
      <c r="M13" s="206"/>
      <c r="N13" s="1763"/>
      <c r="O13" s="206"/>
      <c r="P13" s="206"/>
      <c r="Q13" s="443">
        <v>1</v>
      </c>
      <c r="R13" s="206">
        <f>VLOOKUP(C13,'SOR RATE 2025-26'!A:D,4,0)</f>
        <v>937399.72</v>
      </c>
      <c r="S13" s="206">
        <f>R13*Q13</f>
        <v>937399.72</v>
      </c>
      <c r="T13" s="169"/>
    </row>
    <row r="14" spans="1:23" ht="35.25" customHeight="1">
      <c r="A14" s="1763">
        <v>2</v>
      </c>
      <c r="B14" s="214" t="s">
        <v>1376</v>
      </c>
      <c r="C14" s="1766">
        <v>7130601965</v>
      </c>
      <c r="D14" s="1766" t="s">
        <v>25</v>
      </c>
      <c r="E14" s="1763">
        <v>816.2</v>
      </c>
      <c r="F14" s="206">
        <f>VLOOKUP(C14,'SOR RATE 2025-26'!A:D,4,0)/1000</f>
        <v>56.821719999999999</v>
      </c>
      <c r="G14" s="206">
        <f>F14*E14</f>
        <v>46377.887864000004</v>
      </c>
      <c r="H14" s="1763">
        <f>+E14</f>
        <v>816.2</v>
      </c>
      <c r="I14" s="206">
        <f>+F14</f>
        <v>56.821719999999999</v>
      </c>
      <c r="J14" s="206">
        <f>I14*H14</f>
        <v>46377.887864000004</v>
      </c>
      <c r="K14" s="1411">
        <f>+H14</f>
        <v>816.2</v>
      </c>
      <c r="L14" s="1412">
        <f>+I14</f>
        <v>56.821719999999999</v>
      </c>
      <c r="M14" s="206">
        <f>L14*K14</f>
        <v>46377.887864000004</v>
      </c>
      <c r="N14" s="1411">
        <f>+K14</f>
        <v>816.2</v>
      </c>
      <c r="O14" s="1412">
        <f>+L14</f>
        <v>56.821719999999999</v>
      </c>
      <c r="P14" s="206">
        <f>O14*N14</f>
        <v>46377.887864000004</v>
      </c>
      <c r="Q14" s="1763">
        <v>816.2</v>
      </c>
      <c r="R14" s="206">
        <f>VLOOKUP(C14,'SOR RATE 2025-26'!A:D,4,0)/1000</f>
        <v>56.821719999999999</v>
      </c>
      <c r="S14" s="206">
        <f>R14*Q14</f>
        <v>46377.887864000004</v>
      </c>
      <c r="T14" s="441"/>
      <c r="U14" s="441"/>
    </row>
    <row r="15" spans="1:23" ht="20.25" customHeight="1">
      <c r="A15" s="1763">
        <v>3</v>
      </c>
      <c r="B15" s="214" t="s">
        <v>1348</v>
      </c>
      <c r="C15" s="1003">
        <v>7130810517</v>
      </c>
      <c r="D15" s="1763" t="s">
        <v>39</v>
      </c>
      <c r="E15" s="1763">
        <v>1</v>
      </c>
      <c r="F15" s="206">
        <f>VLOOKUP(C15,'SOR RATE 2025-26'!A:D,4,0)</f>
        <v>5396.16</v>
      </c>
      <c r="G15" s="206">
        <f t="shared" ref="G15:G23" si="1">F15*E15</f>
        <v>5396.16</v>
      </c>
      <c r="H15" s="1763">
        <v>1</v>
      </c>
      <c r="I15" s="206">
        <f t="shared" ref="I15:I24" si="2">+F15</f>
        <v>5396.16</v>
      </c>
      <c r="J15" s="206">
        <f t="shared" ref="J15:J25" si="3">I15*H15</f>
        <v>5396.16</v>
      </c>
      <c r="K15" s="1763">
        <v>1</v>
      </c>
      <c r="L15" s="206">
        <f t="shared" ref="L15:L29" si="4">+F15</f>
        <v>5396.16</v>
      </c>
      <c r="M15" s="206">
        <f t="shared" ref="M15:M25" si="5">L15*K15</f>
        <v>5396.16</v>
      </c>
      <c r="N15" s="1763">
        <v>1</v>
      </c>
      <c r="O15" s="206">
        <f t="shared" ref="O15:O23" si="6">+F15</f>
        <v>5396.16</v>
      </c>
      <c r="P15" s="206">
        <f t="shared" si="0"/>
        <v>5396.16</v>
      </c>
      <c r="Q15" s="443">
        <v>1</v>
      </c>
      <c r="R15" s="206">
        <f>VLOOKUP(C15,'SOR RATE 2025-26'!A:D,4,0)</f>
        <v>5396.16</v>
      </c>
      <c r="S15" s="206">
        <f t="shared" ref="S15:S28" si="7">R15*Q15</f>
        <v>5396.16</v>
      </c>
    </row>
    <row r="16" spans="1:23" ht="17.25" customHeight="1">
      <c r="A16" s="1977">
        <v>4</v>
      </c>
      <c r="B16" s="214" t="s">
        <v>54</v>
      </c>
      <c r="C16" s="1003">
        <v>7130820010</v>
      </c>
      <c r="D16" s="1763" t="s">
        <v>12</v>
      </c>
      <c r="E16" s="1763">
        <v>3</v>
      </c>
      <c r="F16" s="206">
        <f>VLOOKUP(C16,'SOR RATE 2025-26'!A:D,4,0)</f>
        <v>122.72</v>
      </c>
      <c r="G16" s="206">
        <f t="shared" si="1"/>
        <v>368.15999999999997</v>
      </c>
      <c r="H16" s="1763">
        <v>3</v>
      </c>
      <c r="I16" s="206">
        <f t="shared" si="2"/>
        <v>122.72</v>
      </c>
      <c r="J16" s="206">
        <f t="shared" si="3"/>
        <v>368.15999999999997</v>
      </c>
      <c r="K16" s="1763">
        <v>3</v>
      </c>
      <c r="L16" s="206">
        <f t="shared" si="4"/>
        <v>122.72</v>
      </c>
      <c r="M16" s="206">
        <f t="shared" si="5"/>
        <v>368.15999999999997</v>
      </c>
      <c r="N16" s="1763">
        <v>3</v>
      </c>
      <c r="O16" s="206">
        <f t="shared" si="6"/>
        <v>122.72</v>
      </c>
      <c r="P16" s="206">
        <f t="shared" si="0"/>
        <v>368.15999999999997</v>
      </c>
      <c r="Q16" s="443">
        <v>3</v>
      </c>
      <c r="R16" s="206">
        <f>VLOOKUP(C16,'SOR RATE 2025-26'!A:D,4,0)</f>
        <v>122.72</v>
      </c>
      <c r="S16" s="206">
        <f t="shared" si="7"/>
        <v>368.15999999999997</v>
      </c>
      <c r="U16" s="958"/>
    </row>
    <row r="17" spans="1:21" ht="17.25" customHeight="1">
      <c r="A17" s="1979"/>
      <c r="B17" s="214" t="s">
        <v>1457</v>
      </c>
      <c r="C17" s="1003">
        <v>7130820241</v>
      </c>
      <c r="D17" s="1763" t="s">
        <v>55</v>
      </c>
      <c r="E17" s="1763">
        <v>3</v>
      </c>
      <c r="F17" s="206">
        <f>VLOOKUP(C17,'SOR RATE 2025-26'!A:D,4,0)</f>
        <v>158.71</v>
      </c>
      <c r="G17" s="206">
        <f t="shared" si="1"/>
        <v>476.13</v>
      </c>
      <c r="H17" s="1763">
        <v>3</v>
      </c>
      <c r="I17" s="206">
        <f>+F17</f>
        <v>158.71</v>
      </c>
      <c r="J17" s="206">
        <f t="shared" si="3"/>
        <v>476.13</v>
      </c>
      <c r="K17" s="1763">
        <v>3</v>
      </c>
      <c r="L17" s="206">
        <f t="shared" si="4"/>
        <v>158.71</v>
      </c>
      <c r="M17" s="206">
        <f t="shared" si="5"/>
        <v>476.13</v>
      </c>
      <c r="N17" s="1763">
        <v>3</v>
      </c>
      <c r="O17" s="206">
        <f t="shared" si="6"/>
        <v>158.71</v>
      </c>
      <c r="P17" s="206">
        <f t="shared" si="0"/>
        <v>476.13</v>
      </c>
      <c r="Q17" s="443">
        <v>3</v>
      </c>
      <c r="R17" s="206">
        <f>VLOOKUP(C17,'SOR RATE 2025-26'!A:D,4,0)</f>
        <v>158.71</v>
      </c>
      <c r="S17" s="206">
        <f t="shared" si="7"/>
        <v>476.13</v>
      </c>
    </row>
    <row r="18" spans="1:21" ht="17.25" customHeight="1">
      <c r="A18" s="1763">
        <v>5</v>
      </c>
      <c r="B18" s="215" t="s">
        <v>18</v>
      </c>
      <c r="C18" s="217">
        <v>7130820008</v>
      </c>
      <c r="D18" s="1763" t="s">
        <v>12</v>
      </c>
      <c r="E18" s="1763">
        <v>6</v>
      </c>
      <c r="F18" s="206">
        <f>VLOOKUP(C18,'SOR RATE 2025-26'!A:D,4,0)</f>
        <v>135</v>
      </c>
      <c r="G18" s="206">
        <f t="shared" si="1"/>
        <v>810</v>
      </c>
      <c r="H18" s="1763">
        <v>6</v>
      </c>
      <c r="I18" s="206">
        <f>+F18</f>
        <v>135</v>
      </c>
      <c r="J18" s="206">
        <f t="shared" si="3"/>
        <v>810</v>
      </c>
      <c r="K18" s="1763">
        <v>6</v>
      </c>
      <c r="L18" s="206">
        <f t="shared" si="4"/>
        <v>135</v>
      </c>
      <c r="M18" s="206">
        <f t="shared" si="5"/>
        <v>810</v>
      </c>
      <c r="N18" s="1763">
        <v>6</v>
      </c>
      <c r="O18" s="206">
        <f t="shared" si="6"/>
        <v>135</v>
      </c>
      <c r="P18" s="206">
        <f t="shared" si="0"/>
        <v>810</v>
      </c>
      <c r="Q18" s="443">
        <v>6</v>
      </c>
      <c r="R18" s="206">
        <f>VLOOKUP(C18,'SOR RATE 2025-26'!A:D,4,0)</f>
        <v>135</v>
      </c>
      <c r="S18" s="206">
        <f t="shared" si="7"/>
        <v>810</v>
      </c>
      <c r="T18" s="843"/>
      <c r="U18" s="958"/>
    </row>
    <row r="19" spans="1:21" ht="31.5" customHeight="1">
      <c r="A19" s="1761">
        <v>6</v>
      </c>
      <c r="B19" s="1151" t="s">
        <v>1350</v>
      </c>
      <c r="C19" s="1004">
        <v>7130810509</v>
      </c>
      <c r="D19" s="443" t="s">
        <v>12</v>
      </c>
      <c r="E19" s="443">
        <v>1</v>
      </c>
      <c r="F19" s="206">
        <f>VLOOKUP(C19,'SOR RATE 2025-26'!A:D,4,0)</f>
        <v>1971.19</v>
      </c>
      <c r="G19" s="206">
        <f t="shared" si="1"/>
        <v>1971.19</v>
      </c>
      <c r="H19" s="443">
        <v>1</v>
      </c>
      <c r="I19" s="206">
        <f t="shared" si="2"/>
        <v>1971.19</v>
      </c>
      <c r="J19" s="206">
        <f t="shared" si="3"/>
        <v>1971.19</v>
      </c>
      <c r="K19" s="443">
        <v>1</v>
      </c>
      <c r="L19" s="206">
        <f t="shared" si="4"/>
        <v>1971.19</v>
      </c>
      <c r="M19" s="206">
        <f t="shared" si="5"/>
        <v>1971.19</v>
      </c>
      <c r="N19" s="443">
        <v>1</v>
      </c>
      <c r="O19" s="206">
        <f t="shared" si="6"/>
        <v>1971.19</v>
      </c>
      <c r="P19" s="206">
        <f t="shared" si="0"/>
        <v>1971.19</v>
      </c>
      <c r="Q19" s="443">
        <v>1</v>
      </c>
      <c r="R19" s="206">
        <f>VLOOKUP(C19,'SOR RATE 2025-26'!A:D,4,0)</f>
        <v>1971.19</v>
      </c>
      <c r="S19" s="206">
        <f t="shared" si="7"/>
        <v>1971.19</v>
      </c>
    </row>
    <row r="20" spans="1:21" ht="18" customHeight="1">
      <c r="A20" s="1763">
        <v>7</v>
      </c>
      <c r="B20" s="214" t="s">
        <v>1351</v>
      </c>
      <c r="C20" s="1003">
        <v>7131930412</v>
      </c>
      <c r="D20" s="1763" t="s">
        <v>32</v>
      </c>
      <c r="E20" s="1763">
        <v>3</v>
      </c>
      <c r="F20" s="206">
        <f>VLOOKUP(C20,'SOR RATE 2025-26'!A:D,4,0)</f>
        <v>1181.17</v>
      </c>
      <c r="G20" s="206">
        <f t="shared" si="1"/>
        <v>3543.51</v>
      </c>
      <c r="H20" s="1763">
        <v>3</v>
      </c>
      <c r="I20" s="206">
        <f t="shared" si="2"/>
        <v>1181.17</v>
      </c>
      <c r="J20" s="206">
        <f t="shared" si="3"/>
        <v>3543.51</v>
      </c>
      <c r="K20" s="1763">
        <v>3</v>
      </c>
      <c r="L20" s="206">
        <f t="shared" si="4"/>
        <v>1181.17</v>
      </c>
      <c r="M20" s="206">
        <f t="shared" si="5"/>
        <v>3543.51</v>
      </c>
      <c r="N20" s="1763">
        <v>3</v>
      </c>
      <c r="O20" s="206">
        <f t="shared" si="6"/>
        <v>1181.17</v>
      </c>
      <c r="P20" s="206">
        <f t="shared" si="0"/>
        <v>3543.51</v>
      </c>
      <c r="Q20" s="443">
        <v>3</v>
      </c>
      <c r="R20" s="206">
        <f>VLOOKUP(C20,'SOR RATE 2025-26'!A:D,4,0)</f>
        <v>1181.17</v>
      </c>
      <c r="S20" s="206">
        <f t="shared" si="7"/>
        <v>3543.51</v>
      </c>
    </row>
    <row r="21" spans="1:21" ht="21" customHeight="1">
      <c r="A21" s="1763">
        <v>8</v>
      </c>
      <c r="B21" s="214" t="s">
        <v>1477</v>
      </c>
      <c r="C21" s="1003">
        <v>7130810692</v>
      </c>
      <c r="D21" s="1763" t="s">
        <v>15</v>
      </c>
      <c r="E21" s="1763">
        <v>8</v>
      </c>
      <c r="F21" s="206">
        <f>VLOOKUP(C21,'SOR RATE 2025-26'!A:D,4,0)</f>
        <v>371.1</v>
      </c>
      <c r="G21" s="206">
        <f>F21*E21</f>
        <v>2968.8</v>
      </c>
      <c r="H21" s="1763">
        <v>8</v>
      </c>
      <c r="I21" s="206">
        <f t="shared" si="2"/>
        <v>371.1</v>
      </c>
      <c r="J21" s="206">
        <f t="shared" si="3"/>
        <v>2968.8</v>
      </c>
      <c r="K21" s="1763">
        <v>8</v>
      </c>
      <c r="L21" s="206">
        <f t="shared" si="4"/>
        <v>371.1</v>
      </c>
      <c r="M21" s="206">
        <f t="shared" si="5"/>
        <v>2968.8</v>
      </c>
      <c r="N21" s="1763">
        <v>8</v>
      </c>
      <c r="O21" s="206">
        <f t="shared" si="6"/>
        <v>371.1</v>
      </c>
      <c r="P21" s="206">
        <f t="shared" si="0"/>
        <v>2968.8</v>
      </c>
      <c r="Q21" s="443">
        <v>8</v>
      </c>
      <c r="R21" s="206">
        <f>VLOOKUP(C21,'SOR RATE 2025-26'!A:D,4,0)</f>
        <v>371.1</v>
      </c>
      <c r="S21" s="206">
        <f>R21*Q21</f>
        <v>2968.8</v>
      </c>
      <c r="T21" s="169"/>
    </row>
    <row r="22" spans="1:21" ht="27.75" customHeight="1">
      <c r="A22" s="1763">
        <v>9</v>
      </c>
      <c r="B22" s="214" t="s">
        <v>1365</v>
      </c>
      <c r="C22" s="1766">
        <v>7130600023</v>
      </c>
      <c r="D22" s="1766" t="s">
        <v>1382</v>
      </c>
      <c r="E22" s="1763">
        <v>20</v>
      </c>
      <c r="F22" s="206">
        <f>VLOOKUP(C22,'SOR RATE 2025-26'!A:D,4,0)/1000</f>
        <v>49.126339999999999</v>
      </c>
      <c r="G22" s="206">
        <f t="shared" si="1"/>
        <v>982.52679999999998</v>
      </c>
      <c r="H22" s="1763">
        <v>20</v>
      </c>
      <c r="I22" s="206">
        <f>+F22</f>
        <v>49.126339999999999</v>
      </c>
      <c r="J22" s="206">
        <f t="shared" si="3"/>
        <v>982.52679999999998</v>
      </c>
      <c r="K22" s="1763">
        <v>20</v>
      </c>
      <c r="L22" s="206">
        <f t="shared" si="4"/>
        <v>49.126339999999999</v>
      </c>
      <c r="M22" s="206">
        <f t="shared" si="5"/>
        <v>982.52679999999998</v>
      </c>
      <c r="N22" s="1763">
        <v>20</v>
      </c>
      <c r="O22" s="206">
        <f t="shared" si="6"/>
        <v>49.126339999999999</v>
      </c>
      <c r="P22" s="206">
        <f t="shared" si="0"/>
        <v>982.52679999999998</v>
      </c>
      <c r="Q22" s="443">
        <v>20</v>
      </c>
      <c r="R22" s="206">
        <f>VLOOKUP(C22,'SOR RATE 2025-26'!A:D,4,0)/1000</f>
        <v>49.126339999999999</v>
      </c>
      <c r="S22" s="206">
        <f t="shared" si="7"/>
        <v>982.52679999999998</v>
      </c>
    </row>
    <row r="23" spans="1:21" ht="18" customHeight="1">
      <c r="A23" s="1977">
        <v>10</v>
      </c>
      <c r="B23" s="214" t="s">
        <v>1352</v>
      </c>
      <c r="C23" s="1003">
        <v>7130860032</v>
      </c>
      <c r="D23" s="1763" t="s">
        <v>12</v>
      </c>
      <c r="E23" s="1763">
        <v>4</v>
      </c>
      <c r="F23" s="206">
        <f>VLOOKUP(C23,'SOR RATE 2025-26'!A:D,4,0)</f>
        <v>585.41999999999996</v>
      </c>
      <c r="G23" s="206">
        <f t="shared" si="1"/>
        <v>2341.6799999999998</v>
      </c>
      <c r="H23" s="1763">
        <v>4</v>
      </c>
      <c r="I23" s="206">
        <f>+F23</f>
        <v>585.41999999999996</v>
      </c>
      <c r="J23" s="206">
        <f t="shared" si="3"/>
        <v>2341.6799999999998</v>
      </c>
      <c r="K23" s="1763">
        <v>4</v>
      </c>
      <c r="L23" s="206">
        <f t="shared" si="4"/>
        <v>585.41999999999996</v>
      </c>
      <c r="M23" s="206">
        <f t="shared" si="5"/>
        <v>2341.6799999999998</v>
      </c>
      <c r="N23" s="1763">
        <v>4</v>
      </c>
      <c r="O23" s="206">
        <f t="shared" si="6"/>
        <v>585.41999999999996</v>
      </c>
      <c r="P23" s="206">
        <f t="shared" si="0"/>
        <v>2341.6799999999998</v>
      </c>
      <c r="Q23" s="443">
        <v>4</v>
      </c>
      <c r="R23" s="206">
        <f>VLOOKUP(C23,'SOR RATE 2025-26'!A:D,4,0)</f>
        <v>585.41999999999996</v>
      </c>
      <c r="S23" s="206">
        <f t="shared" si="7"/>
        <v>2341.6799999999998</v>
      </c>
    </row>
    <row r="24" spans="1:21" ht="21.75" customHeight="1">
      <c r="A24" s="1978"/>
      <c r="B24" s="214" t="s">
        <v>2660</v>
      </c>
      <c r="C24" s="1003">
        <v>7130860077</v>
      </c>
      <c r="D24" s="1763" t="s">
        <v>25</v>
      </c>
      <c r="E24" s="1763">
        <v>30.8</v>
      </c>
      <c r="F24" s="206">
        <f>VLOOKUP(C24,'SOR RATE 2025-26'!A:D,4,0)/1000</f>
        <v>91.533670000000001</v>
      </c>
      <c r="G24" s="206">
        <f>F24*E24</f>
        <v>2819.237036</v>
      </c>
      <c r="H24" s="1763">
        <v>30.8</v>
      </c>
      <c r="I24" s="206">
        <f t="shared" si="2"/>
        <v>91.533670000000001</v>
      </c>
      <c r="J24" s="206">
        <f>I24*H24</f>
        <v>2819.237036</v>
      </c>
      <c r="K24" s="1763">
        <v>30.8</v>
      </c>
      <c r="L24" s="206">
        <f t="shared" si="4"/>
        <v>91.533670000000001</v>
      </c>
      <c r="M24" s="206">
        <f>L24*K24</f>
        <v>2819.237036</v>
      </c>
      <c r="N24" s="1763">
        <v>30.8</v>
      </c>
      <c r="O24" s="206">
        <f>+F24</f>
        <v>91.533670000000001</v>
      </c>
      <c r="P24" s="206">
        <f>O24*N24</f>
        <v>2819.237036</v>
      </c>
      <c r="Q24" s="462">
        <v>30.8</v>
      </c>
      <c r="R24" s="206">
        <f>VLOOKUP(C24,'SOR RATE 2025-26'!A:D,4,0)/1000</f>
        <v>91.533670000000001</v>
      </c>
      <c r="S24" s="206">
        <f>R24*Q24</f>
        <v>2819.237036</v>
      </c>
    </row>
    <row r="25" spans="1:21" ht="20.25" customHeight="1">
      <c r="A25" s="1978"/>
      <c r="B25" s="448" t="s">
        <v>1325</v>
      </c>
      <c r="C25" s="218">
        <v>7130810692</v>
      </c>
      <c r="D25" s="442" t="s">
        <v>15</v>
      </c>
      <c r="E25" s="1763">
        <v>4</v>
      </c>
      <c r="F25" s="206">
        <f>VLOOKUP(C25,'SOR RATE 2025-26'!A:D,4,0)</f>
        <v>371.1</v>
      </c>
      <c r="G25" s="206">
        <f>F25*E25</f>
        <v>1484.4</v>
      </c>
      <c r="H25" s="1763">
        <v>4</v>
      </c>
      <c r="I25" s="206">
        <f>+F25</f>
        <v>371.1</v>
      </c>
      <c r="J25" s="206">
        <f t="shared" si="3"/>
        <v>1484.4</v>
      </c>
      <c r="K25" s="1763">
        <v>4</v>
      </c>
      <c r="L25" s="206">
        <f t="shared" si="4"/>
        <v>371.1</v>
      </c>
      <c r="M25" s="206">
        <f t="shared" si="5"/>
        <v>1484.4</v>
      </c>
      <c r="N25" s="1763">
        <v>4</v>
      </c>
      <c r="O25" s="206">
        <f>+I25</f>
        <v>371.1</v>
      </c>
      <c r="P25" s="206">
        <f>O25*N25</f>
        <v>1484.4</v>
      </c>
      <c r="Q25" s="443">
        <v>4</v>
      </c>
      <c r="R25" s="206">
        <f>VLOOKUP(C25,'SOR RATE 2025-26'!A:D,4,0)</f>
        <v>371.1</v>
      </c>
      <c r="S25" s="206">
        <f>R25*Q25</f>
        <v>1484.4</v>
      </c>
    </row>
    <row r="26" spans="1:21" ht="48" customHeight="1">
      <c r="A26" s="1763">
        <v>11</v>
      </c>
      <c r="B26" s="214" t="s">
        <v>1480</v>
      </c>
      <c r="C26" s="1003">
        <v>7130200202</v>
      </c>
      <c r="D26" s="1763" t="s">
        <v>63</v>
      </c>
      <c r="E26" s="1159">
        <f>(2*0.6)+(4*0.2)+(2*0.05)</f>
        <v>2.1</v>
      </c>
      <c r="F26" s="206">
        <f>VLOOKUP(C26,'SOR RATE 2025-26'!A:D,4,0)</f>
        <v>2970.0000000000005</v>
      </c>
      <c r="G26" s="206">
        <f>E26*F26</f>
        <v>6237.0000000000009</v>
      </c>
      <c r="H26" s="1159">
        <f>(2*0.6)+(4*0.2)+(2*0.05)</f>
        <v>2.1</v>
      </c>
      <c r="I26" s="206">
        <f>+F26</f>
        <v>2970.0000000000005</v>
      </c>
      <c r="J26" s="206">
        <f>H26*I26</f>
        <v>6237.0000000000009</v>
      </c>
      <c r="K26" s="1159">
        <f>(2*0.6)+(4*0.2)+(2*0.05)</f>
        <v>2.1</v>
      </c>
      <c r="L26" s="206">
        <f t="shared" si="4"/>
        <v>2970.0000000000005</v>
      </c>
      <c r="M26" s="206">
        <f>K26*L26</f>
        <v>6237.0000000000009</v>
      </c>
      <c r="N26" s="1159">
        <f>(2*0.6)+(4*0.2)+(2*0.05)</f>
        <v>2.1</v>
      </c>
      <c r="O26" s="206">
        <f>+I26</f>
        <v>2970.0000000000005</v>
      </c>
      <c r="P26" s="206">
        <f>N26*O26</f>
        <v>6237.0000000000009</v>
      </c>
      <c r="Q26" s="1159">
        <f>(2*0.6)+(4*0.2)+(2*0.05)</f>
        <v>2.1</v>
      </c>
      <c r="R26" s="206">
        <f>VLOOKUP(C26,'SOR RATE 2025-26'!A:D,4,0)</f>
        <v>2970.0000000000005</v>
      </c>
      <c r="S26" s="206">
        <f>R26*Q26</f>
        <v>6237.0000000000009</v>
      </c>
      <c r="T26" s="175"/>
    </row>
    <row r="27" spans="1:21" ht="29.25" customHeight="1">
      <c r="A27" s="1763">
        <v>12</v>
      </c>
      <c r="B27" s="224" t="s">
        <v>1436</v>
      </c>
      <c r="C27" s="1003">
        <v>7130600023</v>
      </c>
      <c r="D27" s="1763" t="s">
        <v>25</v>
      </c>
      <c r="E27" s="1763">
        <v>34</v>
      </c>
      <c r="F27" s="206">
        <f>VLOOKUP(C27,'SOR RATE 2025-26'!A:D,4,0)/1000</f>
        <v>49.126339999999999</v>
      </c>
      <c r="G27" s="206">
        <f>F27*E27</f>
        <v>1670.29556</v>
      </c>
      <c r="H27" s="1763">
        <v>34</v>
      </c>
      <c r="I27" s="206">
        <f>+F27</f>
        <v>49.126339999999999</v>
      </c>
      <c r="J27" s="206">
        <f>I27*H27</f>
        <v>1670.29556</v>
      </c>
      <c r="K27" s="1763">
        <v>34</v>
      </c>
      <c r="L27" s="206">
        <f t="shared" si="4"/>
        <v>49.126339999999999</v>
      </c>
      <c r="M27" s="206">
        <f>L27*K27</f>
        <v>1670.29556</v>
      </c>
      <c r="N27" s="1763">
        <v>34</v>
      </c>
      <c r="O27" s="206">
        <f>+F27</f>
        <v>49.126339999999999</v>
      </c>
      <c r="P27" s="206">
        <f>O27*N27</f>
        <v>1670.29556</v>
      </c>
      <c r="Q27" s="443">
        <v>34</v>
      </c>
      <c r="R27" s="206">
        <f>VLOOKUP(C27,'SOR RATE 2025-26'!A:D,4,0)/1000</f>
        <v>49.126339999999999</v>
      </c>
      <c r="S27" s="206">
        <f>R27*Q27</f>
        <v>1670.29556</v>
      </c>
    </row>
    <row r="28" spans="1:21" ht="29.25" customHeight="1">
      <c r="A28" s="1763">
        <v>13</v>
      </c>
      <c r="B28" s="214" t="s">
        <v>1460</v>
      </c>
      <c r="C28" s="1003">
        <v>7130850201</v>
      </c>
      <c r="D28" s="1763" t="s">
        <v>39</v>
      </c>
      <c r="E28" s="1763">
        <v>1</v>
      </c>
      <c r="F28" s="206">
        <f>VLOOKUP(C28,'SOR RATE 2025-26'!A:D,4,0)</f>
        <v>5396.16</v>
      </c>
      <c r="G28" s="206">
        <f>F28*E28</f>
        <v>5396.16</v>
      </c>
      <c r="H28" s="1763">
        <v>1</v>
      </c>
      <c r="I28" s="206">
        <f>+F28</f>
        <v>5396.16</v>
      </c>
      <c r="J28" s="206">
        <f>I28*H28</f>
        <v>5396.16</v>
      </c>
      <c r="K28" s="1763">
        <v>1</v>
      </c>
      <c r="L28" s="206">
        <f t="shared" si="4"/>
        <v>5396.16</v>
      </c>
      <c r="M28" s="206">
        <f>L28*K28</f>
        <v>5396.16</v>
      </c>
      <c r="N28" s="1763">
        <v>1</v>
      </c>
      <c r="O28" s="206">
        <f>+F28</f>
        <v>5396.16</v>
      </c>
      <c r="P28" s="206">
        <f>O28*N28</f>
        <v>5396.16</v>
      </c>
      <c r="Q28" s="443">
        <v>1</v>
      </c>
      <c r="R28" s="206">
        <f>VLOOKUP(C28,'SOR RATE 2025-26'!A:D,4,0)</f>
        <v>5396.16</v>
      </c>
      <c r="S28" s="206">
        <f t="shared" si="7"/>
        <v>5396.16</v>
      </c>
    </row>
    <row r="29" spans="1:21" ht="18" customHeight="1">
      <c r="A29" s="1763">
        <v>14</v>
      </c>
      <c r="B29" s="214" t="s">
        <v>31</v>
      </c>
      <c r="C29" s="1004">
        <v>7130880041</v>
      </c>
      <c r="D29" s="1761" t="s">
        <v>32</v>
      </c>
      <c r="E29" s="1761">
        <v>1</v>
      </c>
      <c r="F29" s="206">
        <f>VLOOKUP(C29,'SOR RATE 2025-26'!A:D,4,0)</f>
        <v>104.33</v>
      </c>
      <c r="G29" s="1125">
        <f>F29*E29</f>
        <v>104.33</v>
      </c>
      <c r="H29" s="1761">
        <v>1</v>
      </c>
      <c r="I29" s="1125">
        <f>+F29</f>
        <v>104.33</v>
      </c>
      <c r="J29" s="1125">
        <f>I29*H29</f>
        <v>104.33</v>
      </c>
      <c r="K29" s="1761">
        <v>1</v>
      </c>
      <c r="L29" s="1125">
        <f t="shared" si="4"/>
        <v>104.33</v>
      </c>
      <c r="M29" s="1125">
        <f>L29*K29</f>
        <v>104.33</v>
      </c>
      <c r="N29" s="1761">
        <v>1</v>
      </c>
      <c r="O29" s="1125">
        <f>+F29</f>
        <v>104.33</v>
      </c>
      <c r="P29" s="1125">
        <f>O29*N29</f>
        <v>104.33</v>
      </c>
      <c r="Q29" s="1126">
        <v>1</v>
      </c>
      <c r="R29" s="206">
        <f>VLOOKUP(C29,'SOR RATE 2025-26'!A:D,4,0)</f>
        <v>104.33</v>
      </c>
      <c r="S29" s="1125">
        <f>R29*Q29</f>
        <v>104.33</v>
      </c>
    </row>
    <row r="30" spans="1:21" ht="35.25" customHeight="1">
      <c r="A30" s="1977">
        <v>15</v>
      </c>
      <c r="B30" s="1010" t="s">
        <v>1438</v>
      </c>
      <c r="C30" s="446"/>
      <c r="D30" s="447"/>
      <c r="E30" s="447"/>
      <c r="F30" s="206"/>
      <c r="G30" s="447"/>
      <c r="H30" s="447"/>
      <c r="I30" s="447"/>
      <c r="J30" s="447"/>
      <c r="K30" s="447"/>
      <c r="L30" s="447"/>
      <c r="M30" s="447"/>
      <c r="N30" s="447"/>
      <c r="O30" s="447"/>
      <c r="P30" s="447"/>
      <c r="Q30" s="447"/>
      <c r="R30" s="206"/>
      <c r="S30" s="1417"/>
    </row>
    <row r="31" spans="1:21" ht="18" customHeight="1">
      <c r="A31" s="1978"/>
      <c r="B31" s="214" t="s">
        <v>1353</v>
      </c>
      <c r="C31" s="1410">
        <v>7130641396</v>
      </c>
      <c r="D31" s="1762" t="s">
        <v>20</v>
      </c>
      <c r="E31" s="1762">
        <v>9</v>
      </c>
      <c r="F31" s="206">
        <f>VLOOKUP(C31,'SOR RATE 2025-26'!A:D,4,0)</f>
        <v>228.74</v>
      </c>
      <c r="G31" s="1133">
        <f>F31*E31</f>
        <v>2058.66</v>
      </c>
      <c r="H31" s="1762">
        <v>9</v>
      </c>
      <c r="I31" s="1133">
        <f>+F31</f>
        <v>228.74</v>
      </c>
      <c r="J31" s="1133">
        <f>I31*H31</f>
        <v>2058.66</v>
      </c>
      <c r="K31" s="1762">
        <v>9</v>
      </c>
      <c r="L31" s="1133">
        <f>+F31</f>
        <v>228.74</v>
      </c>
      <c r="M31" s="1133">
        <f t="shared" ref="M31:M36" si="8">L31*K31</f>
        <v>2058.66</v>
      </c>
      <c r="N31" s="1762">
        <v>9</v>
      </c>
      <c r="O31" s="1133">
        <f t="shared" ref="O31:O36" si="9">+F31</f>
        <v>228.74</v>
      </c>
      <c r="P31" s="1133">
        <f t="shared" ref="P31:P36" si="10">O31*N31</f>
        <v>2058.66</v>
      </c>
      <c r="Q31" s="1134">
        <v>9</v>
      </c>
      <c r="R31" s="206">
        <f>VLOOKUP(C31,'SOR RATE 2025-26'!A:D,4,0)</f>
        <v>228.74</v>
      </c>
      <c r="S31" s="1133">
        <f t="shared" ref="S31:S36" si="11">R31*Q31</f>
        <v>2058.66</v>
      </c>
    </row>
    <row r="32" spans="1:21" ht="18.75" customHeight="1">
      <c r="A32" s="1979"/>
      <c r="B32" s="214" t="s">
        <v>1354</v>
      </c>
      <c r="C32" s="1003">
        <v>7130870043</v>
      </c>
      <c r="D32" s="1763" t="s">
        <v>25</v>
      </c>
      <c r="E32" s="1763">
        <v>15</v>
      </c>
      <c r="F32" s="206">
        <f>VLOOKUP(C32,'SOR RATE 2025-26'!A:D,4,0)/1000</f>
        <v>71.584320000000005</v>
      </c>
      <c r="G32" s="206">
        <f>F32*E32</f>
        <v>1073.7648000000002</v>
      </c>
      <c r="H32" s="1763">
        <v>15</v>
      </c>
      <c r="I32" s="206">
        <f>+F32</f>
        <v>71.584320000000005</v>
      </c>
      <c r="J32" s="206">
        <f>I32*H32</f>
        <v>1073.7648000000002</v>
      </c>
      <c r="K32" s="1763">
        <v>15</v>
      </c>
      <c r="L32" s="206">
        <f>+F32</f>
        <v>71.584320000000005</v>
      </c>
      <c r="M32" s="206">
        <f t="shared" si="8"/>
        <v>1073.7648000000002</v>
      </c>
      <c r="N32" s="1763">
        <v>15</v>
      </c>
      <c r="O32" s="206">
        <f t="shared" si="9"/>
        <v>71.584320000000005</v>
      </c>
      <c r="P32" s="206">
        <f t="shared" si="10"/>
        <v>1073.7648000000002</v>
      </c>
      <c r="Q32" s="443">
        <v>15</v>
      </c>
      <c r="R32" s="206">
        <f>VLOOKUP(C32,'SOR RATE 2025-26'!A:D,4,0)/1000</f>
        <v>71.584320000000005</v>
      </c>
      <c r="S32" s="206">
        <f t="shared" si="11"/>
        <v>1073.7648000000002</v>
      </c>
    </row>
    <row r="33" spans="1:22" ht="19.5" customHeight="1">
      <c r="A33" s="1763">
        <v>16</v>
      </c>
      <c r="B33" s="224" t="s">
        <v>30</v>
      </c>
      <c r="C33" s="218">
        <v>7130610206</v>
      </c>
      <c r="D33" s="1763" t="s">
        <v>25</v>
      </c>
      <c r="E33" s="1763">
        <v>4</v>
      </c>
      <c r="F33" s="206">
        <f>VLOOKUP(C33,'SOR RATE 2025-26'!A:D,4,0)/1000</f>
        <v>86.441000000000003</v>
      </c>
      <c r="G33" s="206">
        <f>F33*E33</f>
        <v>345.76400000000001</v>
      </c>
      <c r="H33" s="1763">
        <v>4</v>
      </c>
      <c r="I33" s="206">
        <f t="shared" ref="I33" si="12">+F33</f>
        <v>86.441000000000003</v>
      </c>
      <c r="J33" s="206">
        <f>I33*H33</f>
        <v>345.76400000000001</v>
      </c>
      <c r="K33" s="1763">
        <v>4</v>
      </c>
      <c r="L33" s="206">
        <f t="shared" ref="L33" si="13">+F33</f>
        <v>86.441000000000003</v>
      </c>
      <c r="M33" s="206">
        <f t="shared" si="8"/>
        <v>345.76400000000001</v>
      </c>
      <c r="N33" s="1763">
        <v>8</v>
      </c>
      <c r="O33" s="206">
        <f t="shared" si="9"/>
        <v>86.441000000000003</v>
      </c>
      <c r="P33" s="206">
        <f t="shared" si="10"/>
        <v>691.52800000000002</v>
      </c>
      <c r="Q33" s="443">
        <v>8</v>
      </c>
      <c r="R33" s="206">
        <f>VLOOKUP(C33,'SOR RATE 2025-26'!A:D,4,0)/1000</f>
        <v>86.441000000000003</v>
      </c>
      <c r="S33" s="206">
        <f t="shared" si="11"/>
        <v>691.52800000000002</v>
      </c>
      <c r="T33" s="823"/>
      <c r="U33" s="461"/>
      <c r="V33" s="457"/>
    </row>
    <row r="34" spans="1:22" ht="18" customHeight="1">
      <c r="A34" s="1763">
        <v>17</v>
      </c>
      <c r="B34" s="214" t="s">
        <v>27</v>
      </c>
      <c r="C34" s="1003">
        <v>7130211158</v>
      </c>
      <c r="D34" s="1763" t="s">
        <v>28</v>
      </c>
      <c r="E34" s="1763">
        <v>1</v>
      </c>
      <c r="F34" s="206">
        <f>VLOOKUP(C34,'SOR RATE 2025-26'!A:D,4,0)</f>
        <v>184.42</v>
      </c>
      <c r="G34" s="206">
        <f t="shared" ref="G34:G35" si="14">F34*E34</f>
        <v>184.42</v>
      </c>
      <c r="H34" s="1763">
        <v>1</v>
      </c>
      <c r="I34" s="206">
        <f>+F34</f>
        <v>184.42</v>
      </c>
      <c r="J34" s="206">
        <f t="shared" ref="J34:J35" si="15">I34*H34</f>
        <v>184.42</v>
      </c>
      <c r="K34" s="1763">
        <v>3</v>
      </c>
      <c r="L34" s="206">
        <f>+F34</f>
        <v>184.42</v>
      </c>
      <c r="M34" s="206">
        <f t="shared" si="8"/>
        <v>553.26</v>
      </c>
      <c r="N34" s="1763">
        <v>3</v>
      </c>
      <c r="O34" s="206">
        <f t="shared" si="9"/>
        <v>184.42</v>
      </c>
      <c r="P34" s="206">
        <f t="shared" si="10"/>
        <v>553.26</v>
      </c>
      <c r="Q34" s="443">
        <v>3</v>
      </c>
      <c r="R34" s="206">
        <f>VLOOKUP(C34,'SOR RATE 2025-26'!A:D,4,0)</f>
        <v>184.42</v>
      </c>
      <c r="S34" s="206">
        <f t="shared" si="11"/>
        <v>553.26</v>
      </c>
    </row>
    <row r="35" spans="1:22" ht="18.75" customHeight="1">
      <c r="A35" s="1763">
        <v>18</v>
      </c>
      <c r="B35" s="214" t="s">
        <v>29</v>
      </c>
      <c r="C35" s="1003">
        <v>7130210809</v>
      </c>
      <c r="D35" s="1763" t="s">
        <v>28</v>
      </c>
      <c r="E35" s="1763">
        <v>1</v>
      </c>
      <c r="F35" s="206">
        <f>VLOOKUP(C35,'SOR RATE 2025-26'!A:D,4,0)</f>
        <v>412.07</v>
      </c>
      <c r="G35" s="206">
        <f t="shared" si="14"/>
        <v>412.07</v>
      </c>
      <c r="H35" s="1763">
        <v>1</v>
      </c>
      <c r="I35" s="206">
        <f>+F35</f>
        <v>412.07</v>
      </c>
      <c r="J35" s="206">
        <f t="shared" si="15"/>
        <v>412.07</v>
      </c>
      <c r="K35" s="1763">
        <v>3</v>
      </c>
      <c r="L35" s="206">
        <f>+F35</f>
        <v>412.07</v>
      </c>
      <c r="M35" s="206">
        <f t="shared" si="8"/>
        <v>1236.21</v>
      </c>
      <c r="N35" s="1763">
        <v>3</v>
      </c>
      <c r="O35" s="206">
        <f t="shared" si="9"/>
        <v>412.07</v>
      </c>
      <c r="P35" s="206">
        <f t="shared" si="10"/>
        <v>1236.21</v>
      </c>
      <c r="Q35" s="443">
        <v>3</v>
      </c>
      <c r="R35" s="206">
        <f>VLOOKUP(C35,'SOR RATE 2025-26'!A:D,4,0)</f>
        <v>412.07</v>
      </c>
      <c r="S35" s="206">
        <f t="shared" si="11"/>
        <v>1236.21</v>
      </c>
    </row>
    <row r="36" spans="1:22" ht="18.75" customHeight="1">
      <c r="A36" s="1763">
        <v>19</v>
      </c>
      <c r="B36" s="214" t="s">
        <v>647</v>
      </c>
      <c r="C36" s="1003">
        <v>7130840029</v>
      </c>
      <c r="D36" s="1763" t="s">
        <v>32</v>
      </c>
      <c r="E36" s="1763">
        <v>3</v>
      </c>
      <c r="F36" s="206">
        <f>VLOOKUP(C36,'SOR RATE 2025-26'!A:D,4,0)</f>
        <v>316.74</v>
      </c>
      <c r="G36" s="206">
        <f>F36*E36</f>
        <v>950.22</v>
      </c>
      <c r="H36" s="1763">
        <v>3</v>
      </c>
      <c r="I36" s="206">
        <f>+F36</f>
        <v>316.74</v>
      </c>
      <c r="J36" s="206">
        <f>I36*H36</f>
        <v>950.22</v>
      </c>
      <c r="K36" s="1763">
        <v>3</v>
      </c>
      <c r="L36" s="206">
        <f>+F36</f>
        <v>316.74</v>
      </c>
      <c r="M36" s="206">
        <f t="shared" si="8"/>
        <v>950.22</v>
      </c>
      <c r="N36" s="1763">
        <v>3</v>
      </c>
      <c r="O36" s="206">
        <f t="shared" si="9"/>
        <v>316.74</v>
      </c>
      <c r="P36" s="206">
        <f t="shared" si="10"/>
        <v>950.22</v>
      </c>
      <c r="Q36" s="443">
        <v>3</v>
      </c>
      <c r="R36" s="206">
        <f>VLOOKUP(C36,'SOR RATE 2025-26'!A:D,4,0)</f>
        <v>316.74</v>
      </c>
      <c r="S36" s="206">
        <f t="shared" si="11"/>
        <v>950.22</v>
      </c>
      <c r="U36" s="958"/>
    </row>
    <row r="37" spans="1:22" ht="17.25" customHeight="1">
      <c r="A37" s="1977">
        <v>20</v>
      </c>
      <c r="B37" s="214" t="s">
        <v>1356</v>
      </c>
      <c r="C37" s="1003"/>
      <c r="D37" s="1763" t="s">
        <v>25</v>
      </c>
      <c r="E37" s="1764">
        <v>14</v>
      </c>
      <c r="F37" s="206"/>
      <c r="G37" s="206"/>
      <c r="H37" s="1764">
        <v>14</v>
      </c>
      <c r="I37" s="206"/>
      <c r="J37" s="206"/>
      <c r="K37" s="1764">
        <v>14</v>
      </c>
      <c r="L37" s="206"/>
      <c r="M37" s="206"/>
      <c r="N37" s="1764">
        <v>14</v>
      </c>
      <c r="O37" s="206"/>
      <c r="P37" s="206"/>
      <c r="Q37" s="1414">
        <v>14</v>
      </c>
      <c r="R37" s="206"/>
      <c r="S37" s="206"/>
    </row>
    <row r="38" spans="1:22" ht="17.25" customHeight="1">
      <c r="A38" s="1978"/>
      <c r="B38" s="448" t="s">
        <v>66</v>
      </c>
      <c r="C38" s="1003">
        <v>7130620609</v>
      </c>
      <c r="D38" s="1763" t="s">
        <v>25</v>
      </c>
      <c r="E38" s="1763">
        <v>1</v>
      </c>
      <c r="F38" s="206">
        <f>VLOOKUP(C38,'SOR RATE 2025-26'!A:D,4,0)</f>
        <v>87.55</v>
      </c>
      <c r="G38" s="206">
        <f>F38*E38</f>
        <v>87.55</v>
      </c>
      <c r="H38" s="1763">
        <v>1</v>
      </c>
      <c r="I38" s="206">
        <f>+F38</f>
        <v>87.55</v>
      </c>
      <c r="J38" s="206">
        <f>I38*H38</f>
        <v>87.55</v>
      </c>
      <c r="K38" s="1763">
        <v>1</v>
      </c>
      <c r="L38" s="206">
        <f>+F38</f>
        <v>87.55</v>
      </c>
      <c r="M38" s="206">
        <f>L38*K38</f>
        <v>87.55</v>
      </c>
      <c r="N38" s="1763">
        <v>1</v>
      </c>
      <c r="O38" s="206">
        <f>+F38</f>
        <v>87.55</v>
      </c>
      <c r="P38" s="206">
        <f>O38*N38</f>
        <v>87.55</v>
      </c>
      <c r="Q38" s="443">
        <v>1</v>
      </c>
      <c r="R38" s="206">
        <f>VLOOKUP(C38,'SOR RATE 2025-26'!A:D,4,0)</f>
        <v>87.55</v>
      </c>
      <c r="S38" s="206">
        <f>R38*Q38</f>
        <v>87.55</v>
      </c>
    </row>
    <row r="39" spans="1:22" ht="17.25" customHeight="1">
      <c r="A39" s="1978"/>
      <c r="B39" s="448" t="s">
        <v>89</v>
      </c>
      <c r="C39" s="1003">
        <v>7130620614</v>
      </c>
      <c r="D39" s="1763" t="s">
        <v>25</v>
      </c>
      <c r="E39" s="1763">
        <v>4</v>
      </c>
      <c r="F39" s="206">
        <f>VLOOKUP(C39,'SOR RATE 2025-26'!A:D,4,0)</f>
        <v>86.09</v>
      </c>
      <c r="G39" s="206">
        <f>F39*E39</f>
        <v>344.36</v>
      </c>
      <c r="H39" s="1763">
        <v>4</v>
      </c>
      <c r="I39" s="206">
        <f>+F39</f>
        <v>86.09</v>
      </c>
      <c r="J39" s="206">
        <f>I39*H39</f>
        <v>344.36</v>
      </c>
      <c r="K39" s="1763">
        <v>4</v>
      </c>
      <c r="L39" s="206">
        <f>+F39</f>
        <v>86.09</v>
      </c>
      <c r="M39" s="206">
        <f>L39*K39</f>
        <v>344.36</v>
      </c>
      <c r="N39" s="1763">
        <v>4</v>
      </c>
      <c r="O39" s="206">
        <f>+F39</f>
        <v>86.09</v>
      </c>
      <c r="P39" s="206">
        <f>O39*N39</f>
        <v>344.36</v>
      </c>
      <c r="Q39" s="443">
        <v>4</v>
      </c>
      <c r="R39" s="206">
        <f>VLOOKUP(C39,'SOR RATE 2025-26'!A:D,4,0)</f>
        <v>86.09</v>
      </c>
      <c r="S39" s="206">
        <f>R39*Q39</f>
        <v>344.36</v>
      </c>
    </row>
    <row r="40" spans="1:22" ht="17.25" customHeight="1">
      <c r="A40" s="1978"/>
      <c r="B40" s="448" t="s">
        <v>90</v>
      </c>
      <c r="C40" s="1003">
        <v>7130620625</v>
      </c>
      <c r="D40" s="1763" t="s">
        <v>25</v>
      </c>
      <c r="E40" s="1763">
        <v>4</v>
      </c>
      <c r="F40" s="206">
        <f>VLOOKUP(C40,'SOR RATE 2025-26'!A:D,4,0)</f>
        <v>84.63</v>
      </c>
      <c r="G40" s="206">
        <f>F40*E40</f>
        <v>338.52</v>
      </c>
      <c r="H40" s="1763">
        <v>4</v>
      </c>
      <c r="I40" s="206">
        <f>+F40</f>
        <v>84.63</v>
      </c>
      <c r="J40" s="206">
        <f>I40*H40</f>
        <v>338.52</v>
      </c>
      <c r="K40" s="1763">
        <v>4</v>
      </c>
      <c r="L40" s="206">
        <f>+F40</f>
        <v>84.63</v>
      </c>
      <c r="M40" s="206">
        <f>L40*K40</f>
        <v>338.52</v>
      </c>
      <c r="N40" s="1763">
        <v>4</v>
      </c>
      <c r="O40" s="206">
        <f>+F40</f>
        <v>84.63</v>
      </c>
      <c r="P40" s="206">
        <f>O40*N40</f>
        <v>338.52</v>
      </c>
      <c r="Q40" s="443">
        <v>4</v>
      </c>
      <c r="R40" s="206">
        <f>VLOOKUP(C40,'SOR RATE 2025-26'!A:D,4,0)</f>
        <v>84.63</v>
      </c>
      <c r="S40" s="206">
        <f>R40*Q40</f>
        <v>338.52</v>
      </c>
    </row>
    <row r="41" spans="1:22" ht="17.25" customHeight="1">
      <c r="A41" s="1979"/>
      <c r="B41" s="448" t="s">
        <v>67</v>
      </c>
      <c r="C41" s="1003">
        <v>7130620631</v>
      </c>
      <c r="D41" s="1763" t="s">
        <v>25</v>
      </c>
      <c r="E41" s="1763">
        <v>5</v>
      </c>
      <c r="F41" s="206">
        <f>VLOOKUP(C41,'SOR RATE 2025-26'!A:D,4,0)</f>
        <v>84.63</v>
      </c>
      <c r="G41" s="206">
        <f>F41*E41</f>
        <v>423.15</v>
      </c>
      <c r="H41" s="1763">
        <v>5</v>
      </c>
      <c r="I41" s="206">
        <f>+F41</f>
        <v>84.63</v>
      </c>
      <c r="J41" s="206">
        <f>I41*H41</f>
        <v>423.15</v>
      </c>
      <c r="K41" s="1763">
        <v>5</v>
      </c>
      <c r="L41" s="206">
        <f>+F41</f>
        <v>84.63</v>
      </c>
      <c r="M41" s="206">
        <f>L41*K41</f>
        <v>423.15</v>
      </c>
      <c r="N41" s="1763">
        <v>5</v>
      </c>
      <c r="O41" s="206">
        <f>+F41</f>
        <v>84.63</v>
      </c>
      <c r="P41" s="206">
        <f>O41*N41</f>
        <v>423.15</v>
      </c>
      <c r="Q41" s="443">
        <v>5</v>
      </c>
      <c r="R41" s="206">
        <f>VLOOKUP(C41,'SOR RATE 2025-26'!A:D,4,0)</f>
        <v>84.63</v>
      </c>
      <c r="S41" s="206">
        <f>R41*Q41</f>
        <v>423.15</v>
      </c>
    </row>
    <row r="42" spans="1:22" ht="17.25" customHeight="1">
      <c r="A42" s="1763">
        <v>21</v>
      </c>
      <c r="B42" s="214" t="s">
        <v>1439</v>
      </c>
      <c r="C42" s="1003">
        <v>7131920254</v>
      </c>
      <c r="D42" s="1763" t="s">
        <v>12</v>
      </c>
      <c r="E42" s="1763">
        <v>1</v>
      </c>
      <c r="F42" s="206">
        <f>VLOOKUP(C42,'SOR RATE 2025-26'!A:D,4,0)</f>
        <v>2241.7600000000002</v>
      </c>
      <c r="G42" s="206">
        <f>F42*E42</f>
        <v>2241.7600000000002</v>
      </c>
      <c r="H42" s="1411" t="s">
        <v>1326</v>
      </c>
      <c r="I42" s="206"/>
      <c r="J42" s="206"/>
      <c r="K42" s="1411" t="s">
        <v>1326</v>
      </c>
      <c r="L42" s="206"/>
      <c r="M42" s="206"/>
      <c r="N42" s="1411" t="s">
        <v>1326</v>
      </c>
      <c r="O42" s="206"/>
      <c r="P42" s="206"/>
      <c r="Q42" s="1411" t="s">
        <v>1326</v>
      </c>
      <c r="R42" s="206"/>
      <c r="S42" s="206"/>
    </row>
    <row r="43" spans="1:22" ht="17.25" customHeight="1">
      <c r="A43" s="1763">
        <v>22</v>
      </c>
      <c r="B43" s="211" t="s">
        <v>1461</v>
      </c>
      <c r="C43" s="446"/>
      <c r="D43" s="447"/>
      <c r="E43" s="447"/>
      <c r="F43" s="206"/>
      <c r="G43" s="447"/>
      <c r="H43" s="447"/>
      <c r="I43" s="447"/>
      <c r="J43" s="447"/>
      <c r="K43" s="447"/>
      <c r="L43" s="447"/>
      <c r="M43" s="447"/>
      <c r="N43" s="447"/>
      <c r="O43" s="447"/>
      <c r="P43" s="1417"/>
      <c r="Q43" s="470"/>
      <c r="R43" s="206"/>
      <c r="S43" s="470"/>
    </row>
    <row r="44" spans="1:22" ht="17.25" customHeight="1">
      <c r="A44" s="1763" t="s">
        <v>1358</v>
      </c>
      <c r="B44" s="214" t="s">
        <v>1440</v>
      </c>
      <c r="C44" s="1003">
        <v>7130311008</v>
      </c>
      <c r="D44" s="1763" t="s">
        <v>20</v>
      </c>
      <c r="E44" s="1763">
        <v>120</v>
      </c>
      <c r="F44" s="206">
        <f>VLOOKUP(C44,'SOR RATE 2025-26'!A:D,4,0)/1000</f>
        <v>28.36506</v>
      </c>
      <c r="G44" s="206">
        <f>F44*E44</f>
        <v>3403.8072000000002</v>
      </c>
      <c r="H44" s="1411" t="s">
        <v>1326</v>
      </c>
      <c r="I44" s="206"/>
      <c r="J44" s="206"/>
      <c r="K44" s="1411" t="s">
        <v>1326</v>
      </c>
      <c r="L44" s="206"/>
      <c r="M44" s="206"/>
      <c r="N44" s="1411" t="s">
        <v>1326</v>
      </c>
      <c r="O44" s="206"/>
      <c r="P44" s="206"/>
      <c r="Q44" s="1411" t="s">
        <v>1326</v>
      </c>
      <c r="R44" s="206"/>
      <c r="S44" s="206"/>
    </row>
    <row r="45" spans="1:22" ht="17.25" customHeight="1">
      <c r="A45" s="1763" t="s">
        <v>1359</v>
      </c>
      <c r="B45" s="214" t="s">
        <v>1462</v>
      </c>
      <c r="C45" s="1003">
        <v>7130310021</v>
      </c>
      <c r="D45" s="1763" t="s">
        <v>20</v>
      </c>
      <c r="E45" s="1411" t="s">
        <v>1326</v>
      </c>
      <c r="F45" s="206"/>
      <c r="G45" s="206"/>
      <c r="H45" s="1763">
        <v>80</v>
      </c>
      <c r="I45" s="206">
        <f>VLOOKUP(C45,'SOR RATE 2025-26'!A:D,4,0)/1000</f>
        <v>49.163019999999996</v>
      </c>
      <c r="J45" s="206">
        <f>I45*H45</f>
        <v>3933.0415999999996</v>
      </c>
      <c r="K45" s="1763"/>
      <c r="L45" s="206"/>
      <c r="M45" s="206"/>
      <c r="N45" s="1411"/>
      <c r="O45" s="206"/>
      <c r="P45" s="206"/>
      <c r="Q45" s="206"/>
      <c r="R45" s="206"/>
      <c r="S45" s="206"/>
    </row>
    <row r="46" spans="1:22" ht="17.25" customHeight="1">
      <c r="A46" s="1763" t="s">
        <v>1360</v>
      </c>
      <c r="B46" s="214" t="s">
        <v>1463</v>
      </c>
      <c r="C46" s="1003">
        <v>7130311009</v>
      </c>
      <c r="D46" s="1763" t="s">
        <v>20</v>
      </c>
      <c r="E46" s="1411" t="s">
        <v>1326</v>
      </c>
      <c r="F46" s="206"/>
      <c r="G46" s="206"/>
      <c r="H46" s="1411">
        <v>40</v>
      </c>
      <c r="I46" s="206">
        <f>VLOOKUP(C46,'SOR RATE 2025-26'!A:D,4,0)/1000</f>
        <v>66.411649999999995</v>
      </c>
      <c r="J46" s="206">
        <f>I46*H46</f>
        <v>2656.4659999999999</v>
      </c>
      <c r="K46" s="1763">
        <v>120</v>
      </c>
      <c r="L46" s="206">
        <f>+I46</f>
        <v>66.411649999999995</v>
      </c>
      <c r="M46" s="206">
        <f>L46*K46</f>
        <v>7969.3979999999992</v>
      </c>
      <c r="N46" s="1763"/>
      <c r="O46" s="206"/>
      <c r="P46" s="206"/>
      <c r="Q46" s="206"/>
      <c r="R46" s="206"/>
      <c r="S46" s="206"/>
    </row>
    <row r="47" spans="1:22" ht="17.25" customHeight="1">
      <c r="A47" s="1763" t="s">
        <v>1362</v>
      </c>
      <c r="B47" s="214" t="s">
        <v>1441</v>
      </c>
      <c r="C47" s="1003">
        <v>7130311010</v>
      </c>
      <c r="D47" s="1763" t="s">
        <v>20</v>
      </c>
      <c r="E47" s="1411"/>
      <c r="F47" s="206"/>
      <c r="G47" s="206"/>
      <c r="H47" s="1411"/>
      <c r="I47" s="206"/>
      <c r="J47" s="206"/>
      <c r="K47" s="1763">
        <v>40</v>
      </c>
      <c r="L47" s="206">
        <f>VLOOKUP(C47,'SOR RATE 2025-26'!A:D,4,0)/1000</f>
        <v>89.727879999999999</v>
      </c>
      <c r="M47" s="206">
        <f>L47*K47</f>
        <v>3589.1152000000002</v>
      </c>
      <c r="N47" s="1772"/>
      <c r="O47" s="1772"/>
      <c r="P47" s="1772"/>
      <c r="Q47" s="206"/>
      <c r="R47" s="206"/>
      <c r="S47" s="206"/>
    </row>
    <row r="48" spans="1:22" ht="17.25" customHeight="1">
      <c r="A48" s="1763" t="s">
        <v>1366</v>
      </c>
      <c r="B48" s="214" t="s">
        <v>1361</v>
      </c>
      <c r="C48" s="1003">
        <v>7130311011</v>
      </c>
      <c r="D48" s="1763" t="s">
        <v>20</v>
      </c>
      <c r="E48" s="1763"/>
      <c r="F48" s="206"/>
      <c r="G48" s="206"/>
      <c r="H48" s="1763"/>
      <c r="I48" s="206"/>
      <c r="J48" s="206"/>
      <c r="K48" s="1763"/>
      <c r="L48" s="206"/>
      <c r="M48" s="206"/>
      <c r="N48" s="1763">
        <v>120</v>
      </c>
      <c r="O48" s="206">
        <f>VLOOKUP(C48,'SOR RATE 2025-26'!A:D,4,0)/1000</f>
        <v>175.66945999999999</v>
      </c>
      <c r="P48" s="206">
        <f>N48*O48</f>
        <v>21080.335199999998</v>
      </c>
      <c r="Q48" s="443">
        <v>120</v>
      </c>
      <c r="R48" s="206">
        <f>VLOOKUP(C48,'SOR RATE 2025-26'!A:D,4,0)/1000</f>
        <v>175.66945999999999</v>
      </c>
      <c r="S48" s="206">
        <f>R48*Q48</f>
        <v>21080.335199999998</v>
      </c>
    </row>
    <row r="49" spans="1:22" ht="17.25" customHeight="1">
      <c r="A49" s="1763" t="s">
        <v>1395</v>
      </c>
      <c r="B49" s="214" t="s">
        <v>1363</v>
      </c>
      <c r="C49" s="1004">
        <v>7130311012</v>
      </c>
      <c r="D49" s="1761" t="s">
        <v>20</v>
      </c>
      <c r="E49" s="1761"/>
      <c r="F49" s="206"/>
      <c r="G49" s="1125"/>
      <c r="H49" s="1761"/>
      <c r="I49" s="1125"/>
      <c r="J49" s="1125"/>
      <c r="K49" s="1761"/>
      <c r="L49" s="1125"/>
      <c r="M49" s="1125"/>
      <c r="N49" s="1761">
        <v>40</v>
      </c>
      <c r="O49" s="206">
        <f>VLOOKUP(C49,'SOR RATE 2025-26'!A:D,4,0)/1000</f>
        <v>345.75736000000001</v>
      </c>
      <c r="P49" s="1125">
        <f>N49*O49</f>
        <v>13830.294400000001</v>
      </c>
      <c r="Q49" s="1126">
        <v>40</v>
      </c>
      <c r="R49" s="206">
        <f>VLOOKUP(C49,'SOR RATE 2025-26'!A:D,4,0)/1000</f>
        <v>345.75736000000001</v>
      </c>
      <c r="S49" s="1125">
        <f>R49*Q49</f>
        <v>13830.294400000001</v>
      </c>
      <c r="T49" s="169"/>
    </row>
    <row r="50" spans="1:22" ht="49.5" customHeight="1">
      <c r="A50" s="1763">
        <v>23</v>
      </c>
      <c r="B50" s="1416" t="s">
        <v>1442</v>
      </c>
      <c r="C50" s="446"/>
      <c r="D50" s="447"/>
      <c r="E50" s="447"/>
      <c r="F50" s="206"/>
      <c r="G50" s="447"/>
      <c r="H50" s="447"/>
      <c r="I50" s="447"/>
      <c r="J50" s="447"/>
      <c r="K50" s="447"/>
      <c r="L50" s="447"/>
      <c r="M50" s="447"/>
      <c r="N50" s="447"/>
      <c r="O50" s="447"/>
      <c r="P50" s="447"/>
      <c r="Q50" s="447"/>
      <c r="R50" s="206"/>
      <c r="S50" s="1417"/>
    </row>
    <row r="51" spans="1:22" ht="18" customHeight="1">
      <c r="A51" s="1763" t="s">
        <v>1358</v>
      </c>
      <c r="B51" s="214" t="s">
        <v>1443</v>
      </c>
      <c r="C51" s="1410">
        <v>7131950065</v>
      </c>
      <c r="D51" s="1762" t="s">
        <v>32</v>
      </c>
      <c r="E51" s="1762"/>
      <c r="F51" s="206"/>
      <c r="G51" s="1133"/>
      <c r="H51" s="1762">
        <v>1</v>
      </c>
      <c r="I51" s="1133">
        <f>VLOOKUP(C51,'SOR RATE 2025-26'!A:D,4,0)</f>
        <v>18947.98</v>
      </c>
      <c r="J51" s="1133">
        <f>I51*H51</f>
        <v>18947.98</v>
      </c>
      <c r="K51" s="1418" t="s">
        <v>1326</v>
      </c>
      <c r="L51" s="1133"/>
      <c r="M51" s="1133"/>
      <c r="N51" s="1418" t="s">
        <v>1326</v>
      </c>
      <c r="O51" s="1133"/>
      <c r="P51" s="1133"/>
      <c r="Q51" s="1418" t="s">
        <v>1326</v>
      </c>
      <c r="R51" s="206"/>
      <c r="S51" s="1133"/>
    </row>
    <row r="52" spans="1:22" ht="18" customHeight="1">
      <c r="A52" s="1763" t="s">
        <v>1359</v>
      </c>
      <c r="B52" s="214" t="s">
        <v>1444</v>
      </c>
      <c r="C52" s="1003">
        <v>7131950105</v>
      </c>
      <c r="D52" s="1763" t="s">
        <v>32</v>
      </c>
      <c r="E52" s="1763"/>
      <c r="F52" s="206"/>
      <c r="G52" s="206"/>
      <c r="H52" s="1763"/>
      <c r="I52" s="206"/>
      <c r="J52" s="1133"/>
      <c r="K52" s="1763">
        <v>1</v>
      </c>
      <c r="L52" s="206">
        <f>VLOOKUP(C52,'SOR RATE 2025-26'!A:D,4,0)</f>
        <v>23685.95</v>
      </c>
      <c r="M52" s="206">
        <f>L52*K52</f>
        <v>23685.95</v>
      </c>
      <c r="N52" s="1411" t="s">
        <v>1326</v>
      </c>
      <c r="O52" s="206"/>
      <c r="P52" s="206"/>
      <c r="Q52" s="1411" t="s">
        <v>1326</v>
      </c>
      <c r="R52" s="206"/>
      <c r="S52" s="206"/>
    </row>
    <row r="53" spans="1:22" ht="18" customHeight="1">
      <c r="A53" s="1763" t="s">
        <v>1360</v>
      </c>
      <c r="B53" s="214" t="s">
        <v>1445</v>
      </c>
      <c r="C53" s="1003">
        <v>7131950200</v>
      </c>
      <c r="D53" s="1763" t="s">
        <v>32</v>
      </c>
      <c r="E53" s="1763"/>
      <c r="F53" s="206"/>
      <c r="G53" s="206"/>
      <c r="H53" s="1763"/>
      <c r="I53" s="206"/>
      <c r="J53" s="206"/>
      <c r="K53" s="1763"/>
      <c r="L53" s="206"/>
      <c r="M53" s="206"/>
      <c r="N53" s="1763">
        <v>1</v>
      </c>
      <c r="O53" s="206">
        <f>VLOOKUP(C53,'SOR RATE 2025-26'!A:D,4,0)</f>
        <v>47369.93</v>
      </c>
      <c r="P53" s="206">
        <f>O53*N53</f>
        <v>47369.93</v>
      </c>
      <c r="Q53" s="206"/>
      <c r="R53" s="206"/>
      <c r="S53" s="206"/>
    </row>
    <row r="54" spans="1:22" ht="18" customHeight="1">
      <c r="A54" s="1763" t="s">
        <v>1362</v>
      </c>
      <c r="B54" s="214" t="s">
        <v>1369</v>
      </c>
      <c r="C54" s="1003">
        <v>7131950207</v>
      </c>
      <c r="D54" s="1763" t="s">
        <v>32</v>
      </c>
      <c r="E54" s="1763"/>
      <c r="F54" s="206"/>
      <c r="G54" s="206"/>
      <c r="H54" s="1763"/>
      <c r="I54" s="206"/>
      <c r="J54" s="206"/>
      <c r="K54" s="1763"/>
      <c r="L54" s="206"/>
      <c r="M54" s="206"/>
      <c r="N54" s="1763"/>
      <c r="O54" s="206"/>
      <c r="P54" s="206"/>
      <c r="Q54" s="443">
        <v>1</v>
      </c>
      <c r="R54" s="206">
        <f>VLOOKUP(C54,'SOR RATE 2025-26'!A:D,4,0)</f>
        <v>40646.269999999997</v>
      </c>
      <c r="S54" s="206">
        <f>R54*Q54</f>
        <v>40646.269999999997</v>
      </c>
      <c r="T54" s="169"/>
    </row>
    <row r="55" spans="1:22" ht="18" customHeight="1">
      <c r="A55" s="1763">
        <v>24</v>
      </c>
      <c r="B55" s="214" t="s">
        <v>1364</v>
      </c>
      <c r="C55" s="1003">
        <v>7131930221</v>
      </c>
      <c r="D55" s="1763" t="s">
        <v>32</v>
      </c>
      <c r="E55" s="1411" t="s">
        <v>1326</v>
      </c>
      <c r="F55" s="206"/>
      <c r="G55" s="206"/>
      <c r="H55" s="1411" t="s">
        <v>1326</v>
      </c>
      <c r="I55" s="206"/>
      <c r="J55" s="206"/>
      <c r="K55" s="1411">
        <v>1</v>
      </c>
      <c r="L55" s="206">
        <f>VLOOKUP(C55,'SOR RATE 2025-26'!A:D,4,0)</f>
        <v>10052.16</v>
      </c>
      <c r="M55" s="206">
        <f>L55*K55</f>
        <v>10052.16</v>
      </c>
      <c r="N55" s="1411">
        <v>1</v>
      </c>
      <c r="O55" s="206">
        <f>+L55</f>
        <v>10052.16</v>
      </c>
      <c r="P55" s="206">
        <f>O55*N55</f>
        <v>10052.16</v>
      </c>
      <c r="Q55" s="443">
        <v>1</v>
      </c>
      <c r="R55" s="206">
        <f>VLOOKUP(C55,'SOR RATE 2025-26'!A:D,4,0)</f>
        <v>10052.16</v>
      </c>
      <c r="S55" s="206">
        <f>R55*Q55</f>
        <v>10052.16</v>
      </c>
    </row>
    <row r="56" spans="1:22" ht="34.5" customHeight="1">
      <c r="A56" s="1764">
        <v>25</v>
      </c>
      <c r="B56" s="220" t="s">
        <v>45</v>
      </c>
      <c r="C56" s="468"/>
      <c r="D56" s="1765"/>
      <c r="E56" s="1764"/>
      <c r="F56" s="1764"/>
      <c r="G56" s="236">
        <f>SUM(G9:G55)</f>
        <v>160310.61325999998</v>
      </c>
      <c r="H56" s="236"/>
      <c r="I56" s="236"/>
      <c r="J56" s="236">
        <f>SUM(J9:J55)</f>
        <v>240971.45365999997</v>
      </c>
      <c r="K56" s="236"/>
      <c r="L56" s="236"/>
      <c r="M56" s="236">
        <f>SUM(M9:M55)</f>
        <v>301701.84925999993</v>
      </c>
      <c r="N56" s="236"/>
      <c r="O56" s="236"/>
      <c r="P56" s="236">
        <f>SUM(P9:P55)</f>
        <v>529949.84965999995</v>
      </c>
      <c r="Q56" s="236"/>
      <c r="R56" s="236"/>
      <c r="S56" s="236">
        <f>SUM(S9:S55)</f>
        <v>1113713.4696600002</v>
      </c>
      <c r="T56" s="829"/>
      <c r="U56" s="493"/>
    </row>
    <row r="57" spans="1:22" ht="34.5" customHeight="1">
      <c r="A57" s="199">
        <v>26</v>
      </c>
      <c r="B57" s="220" t="s">
        <v>46</v>
      </c>
      <c r="C57" s="468"/>
      <c r="D57" s="1764"/>
      <c r="E57" s="1764"/>
      <c r="F57" s="1764"/>
      <c r="G57" s="236">
        <f>G56/1.18</f>
        <v>135856.45191525423</v>
      </c>
      <c r="H57" s="1420"/>
      <c r="I57" s="236"/>
      <c r="J57" s="236">
        <f>J56/1.18</f>
        <v>204213.09632203387</v>
      </c>
      <c r="K57" s="1420"/>
      <c r="L57" s="236"/>
      <c r="M57" s="236">
        <f>M56/1.18</f>
        <v>255679.5332711864</v>
      </c>
      <c r="N57" s="1420"/>
      <c r="O57" s="236"/>
      <c r="P57" s="236">
        <f>P56/1.18</f>
        <v>449110.04208474577</v>
      </c>
      <c r="Q57" s="236"/>
      <c r="R57" s="236"/>
      <c r="S57" s="236">
        <f>S56/1.18</f>
        <v>943824.97428813577</v>
      </c>
      <c r="T57" s="829"/>
      <c r="U57" s="493"/>
    </row>
    <row r="58" spans="1:22" ht="21" customHeight="1">
      <c r="A58" s="1761">
        <v>27</v>
      </c>
      <c r="B58" s="224" t="s">
        <v>1967</v>
      </c>
      <c r="C58" s="470"/>
      <c r="D58" s="470"/>
      <c r="E58" s="470"/>
      <c r="F58" s="217">
        <v>7.4999999999999997E-2</v>
      </c>
      <c r="G58" s="206">
        <f>F58*G57</f>
        <v>10189.233893644066</v>
      </c>
      <c r="H58" s="1421"/>
      <c r="I58" s="217">
        <v>7.4999999999999997E-2</v>
      </c>
      <c r="J58" s="206">
        <f>I58*J57</f>
        <v>15315.98222415254</v>
      </c>
      <c r="K58" s="1421"/>
      <c r="L58" s="217">
        <v>7.4999999999999997E-2</v>
      </c>
      <c r="M58" s="206">
        <f>L58*M57</f>
        <v>19175.964995338978</v>
      </c>
      <c r="N58" s="1421"/>
      <c r="O58" s="217">
        <v>7.4999999999999997E-2</v>
      </c>
      <c r="P58" s="206">
        <f>O58*P57</f>
        <v>33683.253156355931</v>
      </c>
      <c r="Q58" s="206"/>
      <c r="R58" s="217">
        <v>7.4999999999999997E-2</v>
      </c>
      <c r="S58" s="206">
        <f>R58*S57</f>
        <v>70786.873071610185</v>
      </c>
      <c r="T58" s="457"/>
      <c r="U58" s="829"/>
    </row>
    <row r="59" spans="1:22" ht="21" customHeight="1">
      <c r="A59" s="1766">
        <v>28</v>
      </c>
      <c r="B59" s="224" t="s">
        <v>2308</v>
      </c>
      <c r="C59" s="1128"/>
      <c r="D59" s="1766" t="s">
        <v>12</v>
      </c>
      <c r="E59" s="1766">
        <v>1</v>
      </c>
      <c r="F59" s="610">
        <f>3266.55*1.029</f>
        <v>3361.2799500000001</v>
      </c>
      <c r="G59" s="208">
        <f>F59*E59</f>
        <v>3361.2799500000001</v>
      </c>
      <c r="H59" s="1766">
        <v>1</v>
      </c>
      <c r="I59" s="208">
        <f>+F59</f>
        <v>3361.2799500000001</v>
      </c>
      <c r="J59" s="208">
        <f>I59*H59</f>
        <v>3361.2799500000001</v>
      </c>
      <c r="K59" s="213">
        <v>1</v>
      </c>
      <c r="L59" s="208">
        <f>+F59</f>
        <v>3361.2799500000001</v>
      </c>
      <c r="M59" s="208">
        <f>L59*K59</f>
        <v>3361.2799500000001</v>
      </c>
      <c r="N59" s="1763">
        <v>1</v>
      </c>
      <c r="O59" s="208">
        <f>+L59</f>
        <v>3361.2799500000001</v>
      </c>
      <c r="P59" s="208">
        <f>O59*N59</f>
        <v>3361.2799500000001</v>
      </c>
      <c r="Q59" s="213">
        <v>1</v>
      </c>
      <c r="R59" s="610">
        <f>O59</f>
        <v>3361.2799500000001</v>
      </c>
      <c r="S59" s="208">
        <f>R59*Q59</f>
        <v>3361.2799500000001</v>
      </c>
      <c r="T59" s="492"/>
      <c r="U59" s="24"/>
      <c r="V59" s="369"/>
    </row>
    <row r="60" spans="1:22" ht="21" customHeight="1">
      <c r="A60" s="1763">
        <v>29</v>
      </c>
      <c r="B60" s="214" t="s">
        <v>1959</v>
      </c>
      <c r="C60" s="1003"/>
      <c r="D60" s="1763"/>
      <c r="E60" s="1763"/>
      <c r="F60" s="1763"/>
      <c r="G60" s="208">
        <v>13303.3</v>
      </c>
      <c r="H60" s="208"/>
      <c r="I60" s="208"/>
      <c r="J60" s="208">
        <v>15169.25</v>
      </c>
      <c r="K60" s="208"/>
      <c r="L60" s="208"/>
      <c r="M60" s="208">
        <v>18844.27</v>
      </c>
      <c r="N60" s="208"/>
      <c r="O60" s="208"/>
      <c r="P60" s="208">
        <v>20643.11</v>
      </c>
      <c r="Q60" s="208"/>
      <c r="R60" s="208"/>
      <c r="S60" s="208">
        <v>20643.11</v>
      </c>
      <c r="T60" s="471"/>
      <c r="U60" s="24"/>
      <c r="V60" s="369"/>
    </row>
    <row r="61" spans="1:22" ht="21" customHeight="1">
      <c r="A61" s="1763">
        <v>30</v>
      </c>
      <c r="B61" s="448" t="s">
        <v>69</v>
      </c>
      <c r="C61" s="1003"/>
      <c r="D61" s="1005" t="s">
        <v>63</v>
      </c>
      <c r="E61" s="1763">
        <v>2.1</v>
      </c>
      <c r="F61" s="208">
        <f>719.45*1.029</f>
        <v>740.31404999999995</v>
      </c>
      <c r="G61" s="206">
        <f>E61*F61</f>
        <v>1554.6595049999999</v>
      </c>
      <c r="H61" s="1763">
        <v>2.1</v>
      </c>
      <c r="I61" s="208">
        <f>719.45*1.029</f>
        <v>740.31404999999995</v>
      </c>
      <c r="J61" s="206">
        <f>H61*I61</f>
        <v>1554.6595049999999</v>
      </c>
      <c r="K61" s="1763">
        <v>2.1</v>
      </c>
      <c r="L61" s="208">
        <f>719.45*1.029</f>
        <v>740.31404999999995</v>
      </c>
      <c r="M61" s="206">
        <f>K61*L61</f>
        <v>1554.6595049999999</v>
      </c>
      <c r="N61" s="1763">
        <v>2.1</v>
      </c>
      <c r="O61" s="208">
        <f>719.45*1.029</f>
        <v>740.31404999999995</v>
      </c>
      <c r="P61" s="206">
        <f>N61*O61</f>
        <v>1554.6595049999999</v>
      </c>
      <c r="Q61" s="462">
        <v>2.1</v>
      </c>
      <c r="R61" s="208">
        <f>719.45*1.029</f>
        <v>740.31404999999995</v>
      </c>
      <c r="S61" s="206">
        <f>R61*Q61</f>
        <v>1554.6595049999999</v>
      </c>
      <c r="T61" s="1287"/>
    </row>
    <row r="62" spans="1:22" ht="32.25" customHeight="1">
      <c r="A62" s="1766" t="s">
        <v>1927</v>
      </c>
      <c r="B62" s="448" t="s">
        <v>1844</v>
      </c>
      <c r="C62" s="1003"/>
      <c r="D62" s="1129"/>
      <c r="E62" s="1129"/>
      <c r="F62" s="1129"/>
      <c r="G62" s="1130"/>
      <c r="H62" s="1129"/>
      <c r="I62" s="1129"/>
      <c r="J62" s="1130"/>
      <c r="K62" s="1129"/>
      <c r="L62" s="1129"/>
      <c r="M62" s="1130"/>
      <c r="N62" s="1129"/>
      <c r="O62" s="1129"/>
      <c r="P62" s="1130"/>
      <c r="Q62" s="1130"/>
      <c r="R62" s="1130"/>
      <c r="S62" s="231"/>
      <c r="T62" s="1287"/>
    </row>
    <row r="63" spans="1:22" ht="30" customHeight="1">
      <c r="A63" s="1766" t="s">
        <v>1323</v>
      </c>
      <c r="B63" s="448" t="s">
        <v>1845</v>
      </c>
      <c r="C63" s="1410"/>
      <c r="D63" s="1762"/>
      <c r="E63" s="1762"/>
      <c r="F63" s="1773" t="s">
        <v>1846</v>
      </c>
      <c r="G63" s="1773" t="s">
        <v>1846</v>
      </c>
      <c r="H63" s="1762"/>
      <c r="I63" s="1773" t="s">
        <v>1846</v>
      </c>
      <c r="J63" s="1773" t="s">
        <v>1846</v>
      </c>
      <c r="K63" s="1762"/>
      <c r="L63" s="1773" t="s">
        <v>1846</v>
      </c>
      <c r="M63" s="1773" t="s">
        <v>1846</v>
      </c>
      <c r="N63" s="1762"/>
      <c r="O63" s="1773" t="s">
        <v>1846</v>
      </c>
      <c r="P63" s="1773" t="s">
        <v>1846</v>
      </c>
      <c r="Q63" s="1133"/>
      <c r="R63" s="1133">
        <v>0.01</v>
      </c>
      <c r="S63" s="1133">
        <f>(S13/1.18)*R63</f>
        <v>7944.0654237288136</v>
      </c>
      <c r="T63" s="1287"/>
    </row>
    <row r="64" spans="1:22" ht="45" customHeight="1">
      <c r="A64" s="1766" t="s">
        <v>1928</v>
      </c>
      <c r="B64" s="448" t="s">
        <v>1848</v>
      </c>
      <c r="C64" s="1128"/>
      <c r="D64" s="1129"/>
      <c r="E64" s="1129"/>
      <c r="F64" s="1129"/>
      <c r="G64" s="1130"/>
      <c r="H64" s="1129"/>
      <c r="I64" s="1129"/>
      <c r="J64" s="1130"/>
      <c r="K64" s="1129"/>
      <c r="L64" s="1129"/>
      <c r="M64" s="1130"/>
      <c r="N64" s="1129"/>
      <c r="O64" s="1129"/>
      <c r="P64" s="1130"/>
      <c r="Q64" s="1130"/>
      <c r="R64" s="1130"/>
      <c r="S64" s="231"/>
      <c r="T64" s="1000"/>
    </row>
    <row r="65" spans="1:20" ht="18.95" customHeight="1">
      <c r="A65" s="218" t="s">
        <v>1323</v>
      </c>
      <c r="B65" s="448" t="s">
        <v>1849</v>
      </c>
      <c r="C65" s="1774"/>
      <c r="D65" s="1762"/>
      <c r="E65" s="1762"/>
      <c r="F65" s="1762">
        <v>0.02</v>
      </c>
      <c r="G65" s="1775">
        <f>F65*G57</f>
        <v>2717.1290383050846</v>
      </c>
      <c r="H65" s="1762"/>
      <c r="I65" s="1762">
        <v>0.02</v>
      </c>
      <c r="J65" s="1775">
        <f>I65*J57</f>
        <v>4084.2619264406776</v>
      </c>
      <c r="K65" s="1762"/>
      <c r="L65" s="1762">
        <v>0.02</v>
      </c>
      <c r="M65" s="1133">
        <f>L65*M57</f>
        <v>5113.5906654237278</v>
      </c>
      <c r="N65" s="1762"/>
      <c r="O65" s="1762">
        <v>0.02</v>
      </c>
      <c r="P65" s="1133">
        <f>O65*P57</f>
        <v>8982.2008416949157</v>
      </c>
      <c r="Q65" s="1133"/>
      <c r="R65" s="1762">
        <v>0.02</v>
      </c>
      <c r="S65" s="1133">
        <f>R65*(S57-(S13/1.18))</f>
        <v>2988.368638305089</v>
      </c>
      <c r="T65" s="1296"/>
    </row>
    <row r="66" spans="1:20" ht="42.75" customHeight="1">
      <c r="A66" s="1005">
        <v>33</v>
      </c>
      <c r="B66" s="448" t="s">
        <v>2679</v>
      </c>
      <c r="C66" s="1776"/>
      <c r="D66" s="1129"/>
      <c r="E66" s="1129"/>
      <c r="F66" s="1129"/>
      <c r="G66" s="1130"/>
      <c r="H66" s="1129"/>
      <c r="I66" s="1129"/>
      <c r="J66" s="1130"/>
      <c r="K66" s="1129"/>
      <c r="L66" s="1129"/>
      <c r="M66" s="1130"/>
      <c r="N66" s="1129"/>
      <c r="O66" s="1129"/>
      <c r="P66" s="1130"/>
      <c r="Q66" s="1130"/>
      <c r="R66" s="1130"/>
      <c r="S66" s="231"/>
      <c r="T66" s="1000"/>
    </row>
    <row r="67" spans="1:20" ht="36.75" customHeight="1">
      <c r="A67" s="1770" t="s">
        <v>1323</v>
      </c>
      <c r="B67" s="448" t="s">
        <v>1960</v>
      </c>
      <c r="C67" s="1774"/>
      <c r="D67" s="1762"/>
      <c r="E67" s="1762"/>
      <c r="F67" s="1762"/>
      <c r="G67" s="1775">
        <f>(G57+G59+G60+G61+G65+G58)*0.125</f>
        <v>20872.756787775419</v>
      </c>
      <c r="H67" s="1762"/>
      <c r="I67" s="1762"/>
      <c r="J67" s="1775">
        <f>(J57+J59+J60+J61+J65+J58)*0.125</f>
        <v>30462.316240953383</v>
      </c>
      <c r="K67" s="1762"/>
      <c r="L67" s="1762"/>
      <c r="M67" s="1133">
        <f>(M57+M59+M60+M61+M65+M58)*0.125</f>
        <v>37966.162298368639</v>
      </c>
      <c r="N67" s="1762"/>
      <c r="O67" s="1762"/>
      <c r="P67" s="1133">
        <f>(P57+P59+P60+P61+P65+P58)*0.125</f>
        <v>64666.818192224571</v>
      </c>
      <c r="Q67" s="1133"/>
      <c r="R67" s="1133"/>
      <c r="S67" s="1133"/>
      <c r="T67" s="1287"/>
    </row>
    <row r="68" spans="1:20" ht="34.5" customHeight="1">
      <c r="A68" s="1770" t="s">
        <v>1324</v>
      </c>
      <c r="B68" s="448" t="s">
        <v>2366</v>
      </c>
      <c r="C68" s="1128"/>
      <c r="D68" s="1763"/>
      <c r="E68" s="1763"/>
      <c r="F68" s="1763"/>
      <c r="G68" s="231"/>
      <c r="H68" s="1763"/>
      <c r="I68" s="1763"/>
      <c r="J68" s="231"/>
      <c r="K68" s="1763"/>
      <c r="L68" s="1763"/>
      <c r="M68" s="206"/>
      <c r="N68" s="1763"/>
      <c r="O68" s="1763"/>
      <c r="P68" s="206"/>
      <c r="Q68" s="206"/>
      <c r="R68" s="206"/>
      <c r="S68" s="206">
        <f>(S57+S58+S59+S60+S61+S63+S65)*0.125</f>
        <v>131387.91635959747</v>
      </c>
      <c r="T68" s="1287"/>
    </row>
    <row r="69" spans="1:20" ht="75.75" customHeight="1">
      <c r="A69" s="1121">
        <v>34</v>
      </c>
      <c r="B69" s="1781" t="s">
        <v>2367</v>
      </c>
      <c r="C69" s="1128"/>
      <c r="D69" s="1763"/>
      <c r="E69" s="1763"/>
      <c r="F69" s="1763"/>
      <c r="G69" s="236">
        <f>SUM(G57+G59+G60+G61+G65+G67+G58)</f>
        <v>187854.81108997879</v>
      </c>
      <c r="H69" s="1764"/>
      <c r="I69" s="1764"/>
      <c r="J69" s="236">
        <f>SUM(J57+J59+J60+J61+J65+J67+J58)</f>
        <v>274160.84616858047</v>
      </c>
      <c r="K69" s="1764"/>
      <c r="L69" s="1764"/>
      <c r="M69" s="236">
        <f>SUM(M57+M59+M60+M61+M65+M67+M58)</f>
        <v>341695.46068531775</v>
      </c>
      <c r="N69" s="1764"/>
      <c r="O69" s="1764"/>
      <c r="P69" s="236">
        <f>SUM(P58+P57+P59+P60+P61+P65+P67)</f>
        <v>582001.36373002117</v>
      </c>
      <c r="Q69" s="236"/>
      <c r="R69" s="236"/>
      <c r="S69" s="236">
        <f>SUM(S57+S59+S60+S61+S63+S65+S68+S58)</f>
        <v>1182491.2472363773</v>
      </c>
      <c r="T69" s="1287"/>
    </row>
    <row r="70" spans="1:20" ht="21.75" customHeight="1">
      <c r="A70" s="1763">
        <v>35</v>
      </c>
      <c r="B70" s="224" t="s">
        <v>1893</v>
      </c>
      <c r="C70" s="1128"/>
      <c r="D70" s="1763"/>
      <c r="E70" s="1763"/>
      <c r="F70" s="1763">
        <v>0.09</v>
      </c>
      <c r="G70" s="206">
        <f>F70*G69</f>
        <v>16906.932998098091</v>
      </c>
      <c r="H70" s="206"/>
      <c r="I70" s="206">
        <v>0.09</v>
      </c>
      <c r="J70" s="206">
        <f>J69*I70</f>
        <v>24674.47615517224</v>
      </c>
      <c r="K70" s="206"/>
      <c r="L70" s="206">
        <v>0.09</v>
      </c>
      <c r="M70" s="206">
        <f>L70*M69</f>
        <v>30752.591461678596</v>
      </c>
      <c r="N70" s="206"/>
      <c r="O70" s="206">
        <v>0.09</v>
      </c>
      <c r="P70" s="206">
        <f>O70*P69</f>
        <v>52380.122735701902</v>
      </c>
      <c r="Q70" s="206"/>
      <c r="R70" s="206">
        <v>0.09</v>
      </c>
      <c r="S70" s="206">
        <f>R70*S69</f>
        <v>106424.21225127396</v>
      </c>
      <c r="T70" s="843"/>
    </row>
    <row r="71" spans="1:20" ht="21.75" customHeight="1">
      <c r="A71" s="1763">
        <v>36</v>
      </c>
      <c r="B71" s="224" t="s">
        <v>1894</v>
      </c>
      <c r="C71" s="1128"/>
      <c r="D71" s="1763"/>
      <c r="E71" s="1763"/>
      <c r="F71" s="1763">
        <v>0.09</v>
      </c>
      <c r="G71" s="206">
        <f>F71*G69</f>
        <v>16906.932998098091</v>
      </c>
      <c r="H71" s="1763"/>
      <c r="I71" s="1763">
        <v>0.09</v>
      </c>
      <c r="J71" s="206">
        <f>I71*J69</f>
        <v>24674.47615517224</v>
      </c>
      <c r="K71" s="1763"/>
      <c r="L71" s="1763">
        <v>0.09</v>
      </c>
      <c r="M71" s="206">
        <f>L71*M69</f>
        <v>30752.591461678596</v>
      </c>
      <c r="N71" s="1763"/>
      <c r="O71" s="1763">
        <v>0.09</v>
      </c>
      <c r="P71" s="206">
        <f>O71*P69</f>
        <v>52380.122735701902</v>
      </c>
      <c r="Q71" s="206"/>
      <c r="R71" s="206">
        <v>0.09</v>
      </c>
      <c r="S71" s="206">
        <f>R71*S69</f>
        <v>106424.21225127396</v>
      </c>
      <c r="T71" s="1465"/>
    </row>
    <row r="72" spans="1:20" ht="28.5" customHeight="1">
      <c r="A72" s="1763">
        <v>37</v>
      </c>
      <c r="B72" s="450" t="s">
        <v>1895</v>
      </c>
      <c r="C72" s="1003"/>
      <c r="D72" s="1763"/>
      <c r="E72" s="1763"/>
      <c r="F72" s="1763"/>
      <c r="G72" s="206">
        <f>G69+G70+G71</f>
        <v>221668.67708617495</v>
      </c>
      <c r="H72" s="206"/>
      <c r="I72" s="206"/>
      <c r="J72" s="206">
        <f>J69+J70+J71</f>
        <v>323509.7984789249</v>
      </c>
      <c r="K72" s="206"/>
      <c r="L72" s="206"/>
      <c r="M72" s="206">
        <f>M69+M70+M71</f>
        <v>403200.64360867499</v>
      </c>
      <c r="N72" s="206"/>
      <c r="O72" s="206"/>
      <c r="P72" s="206">
        <f>P69+P70+P71</f>
        <v>686761.60920142487</v>
      </c>
      <c r="Q72" s="206"/>
      <c r="R72" s="206"/>
      <c r="S72" s="206">
        <f>S69+S70+S71</f>
        <v>1395339.6717389252</v>
      </c>
    </row>
    <row r="73" spans="1:20" ht="36" customHeight="1">
      <c r="A73" s="1764">
        <v>38</v>
      </c>
      <c r="B73" s="235" t="s">
        <v>49</v>
      </c>
      <c r="C73" s="1422"/>
      <c r="D73" s="1764"/>
      <c r="E73" s="1764"/>
      <c r="F73" s="1764"/>
      <c r="G73" s="1760">
        <f>ROUND(G72,0)</f>
        <v>221669</v>
      </c>
      <c r="H73" s="1760"/>
      <c r="I73" s="1760"/>
      <c r="J73" s="1760">
        <f>ROUND(J72,0)</f>
        <v>323510</v>
      </c>
      <c r="K73" s="1760"/>
      <c r="L73" s="1760"/>
      <c r="M73" s="1760">
        <f>ROUND(M72,0)</f>
        <v>403201</v>
      </c>
      <c r="N73" s="1760"/>
      <c r="O73" s="1760"/>
      <c r="P73" s="1760">
        <f>ROUND(P72,0)</f>
        <v>686762</v>
      </c>
      <c r="Q73" s="1760"/>
      <c r="R73" s="1760"/>
      <c r="S73" s="1760">
        <f>ROUND(S72,0)</f>
        <v>1395340</v>
      </c>
    </row>
    <row r="74" spans="1:20" ht="12.75" customHeight="1">
      <c r="A74" s="1777"/>
      <c r="B74" s="994"/>
      <c r="C74" s="1778"/>
      <c r="D74" s="1777"/>
      <c r="E74" s="1777"/>
      <c r="F74" s="1777"/>
      <c r="G74" s="1779"/>
      <c r="H74" s="1777"/>
      <c r="I74" s="1777"/>
      <c r="J74" s="1779"/>
      <c r="K74" s="1777"/>
      <c r="L74" s="1777"/>
      <c r="M74" s="1779"/>
      <c r="N74" s="1777"/>
      <c r="O74" s="1777"/>
      <c r="P74" s="1779"/>
      <c r="Q74" s="1779"/>
      <c r="R74" s="1779"/>
      <c r="S74" s="1779"/>
    </row>
    <row r="75" spans="1:20" ht="19.5" customHeight="1">
      <c r="A75" s="849"/>
      <c r="B75" s="2093" t="s">
        <v>1481</v>
      </c>
      <c r="C75" s="2093"/>
      <c r="D75" s="2093"/>
      <c r="E75" s="2093"/>
      <c r="F75" s="2093"/>
      <c r="G75" s="2093"/>
      <c r="H75" s="2093"/>
      <c r="I75" s="1426"/>
      <c r="J75" s="1426"/>
      <c r="K75" s="1426"/>
      <c r="L75" s="1426"/>
      <c r="M75" s="1426"/>
      <c r="N75" s="1426"/>
      <c r="O75" s="1426"/>
      <c r="P75" s="1426"/>
      <c r="Q75" s="1426"/>
      <c r="R75" s="1426"/>
      <c r="S75" s="1426"/>
    </row>
    <row r="76" spans="1:20" ht="18.75" customHeight="1">
      <c r="A76" s="992"/>
      <c r="B76" s="2094" t="s">
        <v>1482</v>
      </c>
      <c r="C76" s="2094"/>
      <c r="D76" s="2094"/>
      <c r="E76" s="2094"/>
      <c r="F76" s="2094"/>
      <c r="G76" s="2094"/>
      <c r="H76" s="2094"/>
      <c r="I76" s="487"/>
      <c r="J76" s="487"/>
      <c r="K76" s="487"/>
      <c r="L76" s="487"/>
      <c r="M76" s="487"/>
      <c r="N76" s="487"/>
      <c r="O76" s="487"/>
      <c r="P76" s="487"/>
      <c r="Q76" s="487"/>
      <c r="R76" s="487"/>
      <c r="S76" s="487"/>
    </row>
    <row r="77" spans="1:20" ht="43.5" customHeight="1">
      <c r="A77" s="992"/>
      <c r="B77" s="2087" t="s">
        <v>2747</v>
      </c>
      <c r="C77" s="2087"/>
      <c r="D77" s="2087"/>
      <c r="E77" s="2087"/>
      <c r="F77" s="2087"/>
      <c r="G77" s="2087"/>
      <c r="H77" s="1853"/>
      <c r="I77" s="487"/>
      <c r="J77" s="487"/>
      <c r="K77" s="487"/>
      <c r="L77" s="487"/>
      <c r="M77" s="487"/>
      <c r="N77" s="487"/>
      <c r="O77" s="487"/>
      <c r="P77" s="487"/>
      <c r="Q77" s="487"/>
      <c r="R77" s="487"/>
      <c r="S77" s="487"/>
    </row>
    <row r="78" spans="1:20" ht="33.75" customHeight="1">
      <c r="A78" s="992"/>
      <c r="B78" s="2065" t="s">
        <v>1449</v>
      </c>
      <c r="C78" s="2065"/>
      <c r="D78" s="2065"/>
      <c r="E78" s="2065"/>
      <c r="F78" s="2065"/>
      <c r="G78" s="2065"/>
      <c r="H78" s="2065"/>
      <c r="I78" s="487"/>
      <c r="J78" s="487"/>
      <c r="K78" s="487"/>
      <c r="L78" s="487"/>
      <c r="M78" s="487"/>
      <c r="N78" s="487"/>
      <c r="O78" s="487"/>
      <c r="P78" s="487"/>
      <c r="Q78" s="487"/>
      <c r="R78" s="487"/>
      <c r="S78" s="487"/>
    </row>
    <row r="79" spans="1:20" ht="33.75" customHeight="1">
      <c r="A79" s="992"/>
      <c r="B79" s="2065" t="s">
        <v>2650</v>
      </c>
      <c r="C79" s="2065"/>
      <c r="D79" s="2065"/>
      <c r="E79" s="2065"/>
      <c r="F79" s="2065"/>
      <c r="G79" s="2065"/>
      <c r="H79" s="1785"/>
      <c r="I79" s="487"/>
      <c r="J79" s="487"/>
      <c r="K79" s="487"/>
      <c r="L79" s="487"/>
      <c r="M79" s="487"/>
      <c r="N79" s="487"/>
      <c r="O79" s="487"/>
      <c r="P79" s="487"/>
      <c r="Q79" s="487"/>
      <c r="R79" s="487"/>
      <c r="S79" s="487"/>
    </row>
    <row r="80" spans="1:20" ht="2.25" customHeight="1"/>
    <row r="81" spans="1:19" ht="29.25" customHeight="1">
      <c r="A81" s="1164"/>
      <c r="B81" s="2065" t="s">
        <v>2697</v>
      </c>
      <c r="C81" s="2065"/>
      <c r="D81" s="2065"/>
      <c r="E81" s="2065"/>
      <c r="F81" s="2065"/>
      <c r="G81" s="2065"/>
      <c r="H81" s="195"/>
      <c r="I81" s="195"/>
      <c r="J81" s="195"/>
      <c r="K81" s="195"/>
      <c r="L81" s="195"/>
      <c r="M81" s="195"/>
      <c r="N81" s="195"/>
      <c r="O81" s="195"/>
    </row>
    <row r="82" spans="1:19" ht="15">
      <c r="A82" s="1164"/>
      <c r="B82" s="1788"/>
      <c r="C82" s="1788"/>
      <c r="D82" s="1788"/>
      <c r="E82" s="1788"/>
      <c r="F82" s="1788"/>
      <c r="G82" s="1788"/>
      <c r="H82" s="195"/>
      <c r="I82" s="195"/>
      <c r="J82" s="195"/>
      <c r="K82" s="195"/>
      <c r="L82" s="195"/>
      <c r="M82" s="195"/>
      <c r="N82" s="195"/>
      <c r="O82" s="195"/>
    </row>
    <row r="83" spans="1:19" ht="14.25">
      <c r="A83" s="1782" t="s">
        <v>50</v>
      </c>
      <c r="B83" s="490" t="s">
        <v>1397</v>
      </c>
      <c r="C83" s="1780"/>
      <c r="D83" s="1780"/>
      <c r="E83" s="1780"/>
      <c r="F83" s="1780"/>
      <c r="G83" s="1780"/>
      <c r="H83" s="1780"/>
      <c r="I83" s="1780"/>
      <c r="J83" s="1780"/>
      <c r="K83" s="1780"/>
      <c r="L83" s="1780"/>
      <c r="M83" s="1780"/>
      <c r="N83" s="1780"/>
      <c r="O83" s="1780"/>
      <c r="P83" s="487"/>
      <c r="Q83" s="487"/>
      <c r="R83" s="487"/>
      <c r="S83" s="487"/>
    </row>
    <row r="84" spans="1:19">
      <c r="A84" s="1164"/>
      <c r="B84" s="195"/>
      <c r="C84" s="195"/>
      <c r="D84" s="195"/>
      <c r="E84" s="195"/>
      <c r="F84" s="195"/>
      <c r="G84" s="195"/>
      <c r="H84" s="195"/>
      <c r="I84" s="195"/>
      <c r="J84" s="195"/>
      <c r="K84" s="195"/>
      <c r="L84" s="195"/>
      <c r="M84" s="195"/>
      <c r="N84" s="195"/>
      <c r="O84" s="195"/>
      <c r="P84" s="195"/>
      <c r="Q84" s="195"/>
      <c r="R84" s="195"/>
      <c r="S84" s="195"/>
    </row>
    <row r="85" spans="1:19">
      <c r="A85" s="1164"/>
      <c r="B85" s="195"/>
      <c r="C85" s="195"/>
      <c r="D85" s="195"/>
      <c r="E85" s="195"/>
      <c r="F85" s="195"/>
      <c r="G85" s="195"/>
      <c r="H85" s="195"/>
      <c r="I85" s="195"/>
      <c r="J85" s="195"/>
      <c r="K85" s="195"/>
      <c r="L85" s="195"/>
      <c r="M85" s="195"/>
      <c r="N85" s="195"/>
      <c r="O85" s="195"/>
      <c r="P85" s="195"/>
      <c r="Q85" s="195"/>
      <c r="R85" s="195"/>
      <c r="S85" s="195"/>
    </row>
    <row r="86" spans="1:19">
      <c r="A86" s="1164"/>
      <c r="B86" s="195"/>
      <c r="C86" s="195"/>
      <c r="D86" s="195"/>
      <c r="E86" s="195"/>
      <c r="F86" s="195"/>
      <c r="G86" s="195"/>
      <c r="H86" s="195"/>
      <c r="I86" s="195"/>
      <c r="J86" s="195"/>
      <c r="K86" s="195"/>
      <c r="L86" s="195"/>
      <c r="M86" s="195"/>
      <c r="N86" s="195"/>
      <c r="O86" s="195"/>
      <c r="P86" s="195"/>
      <c r="Q86" s="195"/>
      <c r="R86" s="195"/>
      <c r="S86" s="195"/>
    </row>
    <row r="87" spans="1:19">
      <c r="A87" s="1164"/>
      <c r="B87" s="195"/>
      <c r="C87" s="195"/>
      <c r="D87" s="195"/>
      <c r="E87" s="195"/>
      <c r="F87" s="195"/>
      <c r="G87" s="195"/>
      <c r="H87" s="195"/>
      <c r="I87" s="195"/>
      <c r="J87" s="195"/>
      <c r="K87" s="195"/>
      <c r="L87" s="195"/>
      <c r="M87" s="195"/>
      <c r="N87" s="195"/>
      <c r="O87" s="195"/>
      <c r="P87" s="195"/>
      <c r="Q87" s="195"/>
      <c r="R87" s="195"/>
      <c r="S87" s="195"/>
    </row>
    <row r="88" spans="1:19">
      <c r="A88" s="1164"/>
      <c r="B88" s="195"/>
      <c r="C88" s="195"/>
      <c r="D88" s="195"/>
      <c r="E88" s="195"/>
      <c r="F88" s="195"/>
      <c r="G88" s="195"/>
      <c r="H88" s="195"/>
      <c r="I88" s="195"/>
      <c r="J88" s="195"/>
      <c r="K88" s="195"/>
      <c r="L88" s="195"/>
      <c r="M88" s="195"/>
      <c r="N88" s="195"/>
      <c r="O88" s="195"/>
      <c r="P88" s="195"/>
      <c r="Q88" s="195"/>
      <c r="R88" s="195"/>
      <c r="S88" s="195"/>
    </row>
    <row r="89" spans="1:19">
      <c r="A89" s="1164"/>
      <c r="B89" s="195"/>
      <c r="C89" s="195"/>
      <c r="D89" s="195"/>
      <c r="E89" s="195"/>
      <c r="F89" s="195"/>
      <c r="G89" s="195"/>
      <c r="H89" s="195"/>
      <c r="I89" s="195"/>
      <c r="J89" s="195"/>
      <c r="K89" s="195"/>
      <c r="L89" s="195"/>
      <c r="M89" s="195"/>
      <c r="N89" s="195"/>
      <c r="O89" s="195"/>
      <c r="P89" s="195"/>
      <c r="Q89" s="195"/>
      <c r="R89" s="195"/>
      <c r="S89" s="195"/>
    </row>
    <row r="90" spans="1:19">
      <c r="A90" s="1164"/>
      <c r="B90" s="195"/>
      <c r="C90" s="195"/>
      <c r="D90" s="195"/>
      <c r="E90" s="195"/>
      <c r="F90" s="195"/>
      <c r="G90" s="195"/>
      <c r="H90" s="195"/>
      <c r="I90" s="195"/>
      <c r="J90" s="195"/>
      <c r="K90" s="195"/>
      <c r="L90" s="195"/>
      <c r="M90" s="195"/>
      <c r="N90" s="195"/>
      <c r="O90" s="195"/>
      <c r="P90" s="195"/>
      <c r="Q90" s="195"/>
      <c r="R90" s="195"/>
      <c r="S90" s="195"/>
    </row>
    <row r="91" spans="1:19">
      <c r="A91" s="1164"/>
      <c r="B91" s="195"/>
      <c r="C91" s="195"/>
      <c r="D91" s="195"/>
      <c r="E91" s="195"/>
      <c r="F91" s="195"/>
      <c r="G91" s="195"/>
      <c r="H91" s="195"/>
      <c r="I91" s="195"/>
      <c r="J91" s="195"/>
      <c r="K91" s="195"/>
      <c r="L91" s="195"/>
      <c r="M91" s="195"/>
      <c r="N91" s="195"/>
      <c r="O91" s="195"/>
      <c r="P91" s="195"/>
      <c r="Q91" s="195"/>
      <c r="R91" s="195"/>
      <c r="S91" s="195"/>
    </row>
    <row r="92" spans="1:19">
      <c r="A92" s="1164"/>
      <c r="B92" s="195"/>
      <c r="C92" s="195"/>
      <c r="D92" s="195"/>
      <c r="E92" s="195"/>
      <c r="F92" s="195"/>
      <c r="G92" s="195"/>
      <c r="H92" s="195"/>
      <c r="I92" s="195"/>
      <c r="J92" s="195"/>
      <c r="K92" s="195"/>
      <c r="L92" s="195"/>
      <c r="M92" s="195"/>
      <c r="N92" s="195"/>
      <c r="O92" s="195"/>
      <c r="P92" s="195"/>
      <c r="Q92" s="195"/>
      <c r="R92" s="195"/>
      <c r="S92" s="195"/>
    </row>
    <row r="93" spans="1:19">
      <c r="A93" s="1164"/>
      <c r="B93" s="195"/>
      <c r="C93" s="195"/>
      <c r="D93" s="195"/>
      <c r="E93" s="195"/>
      <c r="F93" s="195"/>
      <c r="G93" s="195"/>
      <c r="H93" s="195"/>
      <c r="I93" s="195"/>
      <c r="J93" s="195"/>
      <c r="K93" s="195"/>
      <c r="L93" s="195"/>
      <c r="M93" s="195"/>
      <c r="N93" s="195"/>
      <c r="O93" s="195"/>
      <c r="P93" s="195"/>
      <c r="Q93" s="195"/>
      <c r="R93" s="195"/>
      <c r="S93" s="195"/>
    </row>
    <row r="94" spans="1:19">
      <c r="A94" s="1164"/>
      <c r="B94" s="195"/>
      <c r="C94" s="195"/>
      <c r="D94" s="195"/>
      <c r="E94" s="195"/>
      <c r="F94" s="195"/>
      <c r="G94" s="195"/>
      <c r="H94" s="195"/>
      <c r="I94" s="195"/>
      <c r="J94" s="195"/>
      <c r="K94" s="195"/>
      <c r="L94" s="195"/>
      <c r="M94" s="195"/>
      <c r="N94" s="195"/>
      <c r="O94" s="195"/>
      <c r="P94" s="195"/>
      <c r="Q94" s="195"/>
      <c r="R94" s="195"/>
      <c r="S94" s="195"/>
    </row>
    <row r="95" spans="1:19">
      <c r="A95" s="1164"/>
      <c r="B95" s="195"/>
      <c r="C95" s="195"/>
      <c r="D95" s="195"/>
      <c r="E95" s="195"/>
      <c r="F95" s="195"/>
      <c r="G95" s="195"/>
      <c r="H95" s="195"/>
      <c r="I95" s="195"/>
      <c r="J95" s="195"/>
      <c r="K95" s="195"/>
      <c r="L95" s="195"/>
      <c r="M95" s="195"/>
      <c r="N95" s="195"/>
      <c r="O95" s="195"/>
      <c r="P95" s="195"/>
      <c r="Q95" s="195"/>
      <c r="R95" s="195"/>
      <c r="S95" s="195"/>
    </row>
    <row r="96" spans="1:19">
      <c r="A96" s="1164"/>
      <c r="B96" s="195"/>
      <c r="C96" s="195"/>
      <c r="D96" s="195"/>
      <c r="E96" s="195"/>
      <c r="F96" s="195"/>
      <c r="G96" s="195"/>
      <c r="H96" s="195"/>
      <c r="I96" s="195"/>
      <c r="J96" s="195"/>
      <c r="K96" s="195"/>
      <c r="L96" s="195"/>
      <c r="M96" s="195"/>
      <c r="N96" s="195"/>
      <c r="O96" s="195"/>
      <c r="P96" s="195"/>
      <c r="Q96" s="195"/>
      <c r="R96" s="195"/>
      <c r="S96" s="195"/>
    </row>
    <row r="97" spans="1:19">
      <c r="A97" s="1164"/>
      <c r="B97" s="195"/>
      <c r="C97" s="195"/>
      <c r="D97" s="195"/>
      <c r="E97" s="195"/>
      <c r="F97" s="195"/>
      <c r="G97" s="195"/>
      <c r="H97" s="195"/>
      <c r="I97" s="195"/>
      <c r="J97" s="195"/>
      <c r="K97" s="195"/>
      <c r="L97" s="195"/>
      <c r="M97" s="195"/>
      <c r="N97" s="195"/>
      <c r="O97" s="195"/>
      <c r="P97" s="195"/>
      <c r="Q97" s="195"/>
      <c r="R97" s="195"/>
      <c r="S97" s="195"/>
    </row>
    <row r="98" spans="1:19">
      <c r="A98" s="1164"/>
      <c r="B98" s="195"/>
      <c r="C98" s="195"/>
      <c r="D98" s="195"/>
      <c r="E98" s="195"/>
      <c r="F98" s="195"/>
      <c r="G98" s="195"/>
      <c r="H98" s="195"/>
      <c r="I98" s="195"/>
      <c r="J98" s="195"/>
      <c r="K98" s="195"/>
      <c r="L98" s="195"/>
      <c r="M98" s="195"/>
      <c r="N98" s="195"/>
      <c r="O98" s="195"/>
      <c r="P98" s="195"/>
      <c r="Q98" s="195"/>
      <c r="R98" s="195"/>
      <c r="S98" s="195"/>
    </row>
    <row r="99" spans="1:19" ht="15.75">
      <c r="A99" s="1164"/>
      <c r="B99" s="1466"/>
      <c r="C99" s="195"/>
      <c r="D99" s="195"/>
      <c r="E99" s="195"/>
      <c r="F99" s="195"/>
      <c r="G99" s="195"/>
      <c r="H99" s="195"/>
      <c r="I99" s="195"/>
      <c r="J99" s="195"/>
      <c r="K99" s="195"/>
      <c r="L99" s="195"/>
      <c r="M99" s="195"/>
      <c r="N99" s="195"/>
      <c r="O99" s="195"/>
      <c r="P99" s="195"/>
      <c r="Q99" s="195"/>
      <c r="R99" s="195"/>
      <c r="S99" s="195"/>
    </row>
    <row r="100" spans="1:19">
      <c r="A100" s="1164"/>
      <c r="B100" s="195"/>
      <c r="C100" s="195"/>
      <c r="D100" s="195"/>
      <c r="E100" s="195"/>
      <c r="F100" s="195"/>
      <c r="G100" s="195"/>
      <c r="H100" s="195"/>
      <c r="I100" s="195"/>
      <c r="J100" s="195"/>
      <c r="K100" s="195"/>
      <c r="L100" s="195"/>
      <c r="M100" s="195"/>
      <c r="N100" s="195"/>
      <c r="O100" s="195"/>
      <c r="P100" s="195"/>
      <c r="Q100" s="195"/>
      <c r="R100" s="195"/>
      <c r="S100" s="195"/>
    </row>
    <row r="101" spans="1:19">
      <c r="A101" s="1164"/>
      <c r="B101" s="195"/>
      <c r="C101" s="195"/>
      <c r="D101" s="195"/>
      <c r="E101" s="195"/>
      <c r="F101" s="195"/>
      <c r="G101" s="195"/>
      <c r="H101" s="195"/>
      <c r="I101" s="195"/>
      <c r="J101" s="195"/>
      <c r="K101" s="195"/>
      <c r="L101" s="195"/>
      <c r="M101" s="195"/>
      <c r="N101" s="195"/>
      <c r="O101" s="195"/>
      <c r="P101" s="195"/>
      <c r="Q101" s="195"/>
      <c r="R101" s="195"/>
      <c r="S101" s="195"/>
    </row>
    <row r="102" spans="1:19" ht="15">
      <c r="A102" s="1442"/>
      <c r="B102" s="809"/>
      <c r="C102" s="1309"/>
      <c r="D102" s="1442"/>
      <c r="E102" s="1442"/>
      <c r="F102" s="1310"/>
      <c r="G102" s="1310"/>
      <c r="H102" s="1311"/>
      <c r="I102" s="1310"/>
      <c r="J102" s="1310"/>
      <c r="K102" s="1311"/>
      <c r="L102" s="1310"/>
      <c r="M102" s="1310"/>
      <c r="N102" s="1311"/>
      <c r="O102" s="1310"/>
      <c r="P102" s="1310"/>
      <c r="Q102" s="1310"/>
      <c r="R102" s="1310"/>
      <c r="S102" s="1310"/>
    </row>
    <row r="103" spans="1:19">
      <c r="A103" s="1164"/>
      <c r="B103" s="195"/>
      <c r="C103" s="195"/>
      <c r="D103" s="195"/>
      <c r="E103" s="195"/>
      <c r="F103" s="195"/>
      <c r="G103" s="195"/>
      <c r="H103" s="195"/>
      <c r="I103" s="195"/>
      <c r="J103" s="195"/>
      <c r="K103" s="195"/>
      <c r="L103" s="195"/>
      <c r="M103" s="195"/>
      <c r="N103" s="195"/>
      <c r="O103" s="195"/>
      <c r="P103" s="195"/>
      <c r="Q103" s="195"/>
      <c r="R103" s="195"/>
      <c r="S103" s="195"/>
    </row>
    <row r="104" spans="1:19">
      <c r="A104" s="1164"/>
      <c r="B104" s="195"/>
      <c r="C104" s="195"/>
      <c r="D104" s="195"/>
      <c r="E104" s="195"/>
      <c r="F104" s="195"/>
      <c r="G104" s="195"/>
      <c r="H104" s="195"/>
      <c r="I104" s="195"/>
      <c r="J104" s="195"/>
      <c r="K104" s="195"/>
      <c r="L104" s="195"/>
      <c r="M104" s="195"/>
      <c r="N104" s="195"/>
      <c r="O104" s="195"/>
      <c r="P104" s="195"/>
      <c r="Q104" s="195"/>
      <c r="R104" s="195"/>
      <c r="S104" s="195"/>
    </row>
    <row r="105" spans="1:19">
      <c r="A105" s="1164"/>
      <c r="B105" s="195"/>
      <c r="C105" s="195"/>
      <c r="D105" s="195"/>
      <c r="E105" s="195"/>
      <c r="F105" s="195"/>
      <c r="G105" s="195"/>
      <c r="H105" s="195"/>
      <c r="I105" s="195"/>
      <c r="J105" s="195"/>
      <c r="K105" s="195"/>
      <c r="L105" s="195"/>
      <c r="M105" s="195"/>
      <c r="N105" s="195"/>
      <c r="O105" s="195"/>
      <c r="P105" s="195"/>
      <c r="Q105" s="195"/>
      <c r="R105" s="195"/>
      <c r="S105" s="195"/>
    </row>
    <row r="106" spans="1:19">
      <c r="A106" s="1164"/>
      <c r="B106" s="195"/>
      <c r="C106" s="195"/>
      <c r="D106" s="195"/>
      <c r="E106" s="195"/>
      <c r="F106" s="195"/>
      <c r="G106" s="195"/>
      <c r="H106" s="195"/>
      <c r="I106" s="195"/>
      <c r="J106" s="195"/>
      <c r="K106" s="195"/>
      <c r="L106" s="195"/>
      <c r="M106" s="195"/>
      <c r="N106" s="195"/>
      <c r="O106" s="195"/>
      <c r="P106" s="195"/>
      <c r="Q106" s="195"/>
      <c r="R106" s="195"/>
      <c r="S106" s="195"/>
    </row>
    <row r="107" spans="1:19">
      <c r="A107" s="1164"/>
      <c r="B107" s="195"/>
      <c r="C107" s="195"/>
      <c r="D107" s="195"/>
      <c r="E107" s="195"/>
      <c r="F107" s="195"/>
      <c r="G107" s="195"/>
      <c r="H107" s="195"/>
      <c r="I107" s="195"/>
      <c r="J107" s="195"/>
      <c r="K107" s="195"/>
      <c r="L107" s="195"/>
      <c r="M107" s="195"/>
      <c r="N107" s="195"/>
      <c r="O107" s="195"/>
      <c r="P107" s="195"/>
      <c r="Q107" s="195"/>
      <c r="R107" s="195"/>
      <c r="S107" s="195"/>
    </row>
    <row r="108" spans="1:19">
      <c r="A108" s="1164"/>
      <c r="B108" s="195"/>
      <c r="C108" s="195"/>
      <c r="D108" s="195"/>
      <c r="E108" s="195"/>
      <c r="F108" s="195"/>
      <c r="G108" s="195"/>
      <c r="H108" s="195"/>
      <c r="I108" s="195"/>
      <c r="J108" s="195"/>
      <c r="K108" s="195"/>
      <c r="L108" s="195"/>
      <c r="M108" s="195"/>
      <c r="N108" s="195"/>
      <c r="O108" s="195"/>
      <c r="P108" s="195"/>
      <c r="Q108" s="195"/>
      <c r="R108" s="195"/>
      <c r="S108" s="195"/>
    </row>
    <row r="109" spans="1:19">
      <c r="A109" s="1164"/>
      <c r="B109" s="195"/>
      <c r="C109" s="195"/>
      <c r="D109" s="195"/>
      <c r="E109" s="195"/>
      <c r="F109" s="195"/>
      <c r="G109" s="195"/>
      <c r="H109" s="195"/>
      <c r="I109" s="195"/>
      <c r="J109" s="195"/>
      <c r="K109" s="195"/>
      <c r="L109" s="195"/>
      <c r="M109" s="195"/>
      <c r="N109" s="195"/>
      <c r="O109" s="195"/>
      <c r="P109" s="195"/>
      <c r="Q109" s="195"/>
      <c r="R109" s="195"/>
      <c r="S109" s="195"/>
    </row>
    <row r="110" spans="1:19">
      <c r="A110" s="1164"/>
      <c r="B110" s="195"/>
      <c r="C110" s="195"/>
      <c r="D110" s="195"/>
      <c r="E110" s="195"/>
      <c r="F110" s="195"/>
      <c r="G110" s="195"/>
      <c r="H110" s="195"/>
      <c r="I110" s="195"/>
      <c r="J110" s="195"/>
      <c r="K110" s="195"/>
      <c r="L110" s="195"/>
      <c r="M110" s="195"/>
      <c r="N110" s="195"/>
      <c r="O110" s="195"/>
      <c r="P110" s="195"/>
      <c r="Q110" s="195"/>
      <c r="R110" s="195"/>
      <c r="S110" s="195"/>
    </row>
    <row r="111" spans="1:19">
      <c r="A111" s="1164"/>
      <c r="B111" s="195"/>
      <c r="C111" s="195"/>
      <c r="D111" s="195"/>
      <c r="E111" s="195"/>
      <c r="F111" s="195"/>
      <c r="G111" s="195"/>
      <c r="H111" s="195"/>
      <c r="I111" s="195"/>
      <c r="J111" s="195"/>
      <c r="K111" s="195"/>
      <c r="L111" s="195"/>
      <c r="M111" s="195"/>
      <c r="N111" s="195"/>
      <c r="O111" s="195"/>
      <c r="P111" s="195"/>
      <c r="Q111" s="195"/>
      <c r="R111" s="195"/>
      <c r="S111" s="195"/>
    </row>
    <row r="112" spans="1:19">
      <c r="A112" s="1164"/>
      <c r="B112" s="195"/>
      <c r="C112" s="195"/>
      <c r="D112" s="195"/>
      <c r="E112" s="195"/>
      <c r="F112" s="195"/>
      <c r="G112" s="195"/>
      <c r="H112" s="195"/>
      <c r="I112" s="195"/>
      <c r="J112" s="195"/>
      <c r="K112" s="195"/>
      <c r="L112" s="195"/>
      <c r="M112" s="195"/>
      <c r="N112" s="195"/>
      <c r="O112" s="195"/>
      <c r="P112" s="195"/>
      <c r="Q112" s="195"/>
      <c r="R112" s="195"/>
      <c r="S112" s="195"/>
    </row>
    <row r="113" spans="1:19">
      <c r="A113" s="1164"/>
      <c r="B113" s="195"/>
      <c r="C113" s="195"/>
      <c r="D113" s="195"/>
      <c r="E113" s="195"/>
      <c r="F113" s="195"/>
      <c r="G113" s="195"/>
      <c r="H113" s="195"/>
      <c r="I113" s="195"/>
      <c r="J113" s="195"/>
      <c r="K113" s="195"/>
      <c r="L113" s="195"/>
      <c r="M113" s="195"/>
      <c r="N113" s="195"/>
      <c r="O113" s="195"/>
      <c r="P113" s="195"/>
      <c r="Q113" s="195"/>
      <c r="R113" s="195"/>
      <c r="S113" s="195"/>
    </row>
    <row r="114" spans="1:19">
      <c r="A114" s="1164"/>
      <c r="B114" s="195"/>
      <c r="C114" s="195"/>
      <c r="D114" s="195"/>
      <c r="E114" s="195"/>
      <c r="F114" s="195"/>
      <c r="G114" s="195"/>
      <c r="H114" s="195"/>
      <c r="I114" s="195"/>
      <c r="J114" s="195"/>
      <c r="K114" s="195"/>
      <c r="L114" s="195"/>
      <c r="M114" s="195"/>
      <c r="N114" s="195"/>
      <c r="O114" s="195"/>
      <c r="P114" s="195"/>
      <c r="Q114" s="195"/>
      <c r="R114" s="195"/>
      <c r="S114" s="195"/>
    </row>
    <row r="115" spans="1:19">
      <c r="A115" s="1164"/>
      <c r="B115" s="195"/>
      <c r="C115" s="195"/>
      <c r="D115" s="195"/>
      <c r="E115" s="195"/>
      <c r="F115" s="195"/>
      <c r="G115" s="195"/>
      <c r="H115" s="195"/>
      <c r="I115" s="195"/>
      <c r="J115" s="195"/>
      <c r="K115" s="195"/>
      <c r="L115" s="195"/>
      <c r="M115" s="195"/>
      <c r="N115" s="195"/>
      <c r="O115" s="195"/>
      <c r="P115" s="195"/>
      <c r="Q115" s="195"/>
      <c r="R115" s="195"/>
      <c r="S115" s="195"/>
    </row>
    <row r="116" spans="1:19">
      <c r="A116" s="1164"/>
      <c r="B116" s="195"/>
      <c r="C116" s="195"/>
      <c r="D116" s="195"/>
      <c r="E116" s="195"/>
      <c r="F116" s="195"/>
      <c r="G116" s="195"/>
      <c r="H116" s="195"/>
      <c r="I116" s="195"/>
      <c r="J116" s="195"/>
      <c r="K116" s="195"/>
      <c r="L116" s="195"/>
      <c r="M116" s="195"/>
      <c r="N116" s="195"/>
      <c r="O116" s="195"/>
      <c r="P116" s="195"/>
      <c r="Q116" s="195"/>
      <c r="R116" s="195"/>
      <c r="S116" s="195"/>
    </row>
    <row r="117" spans="1:19">
      <c r="A117" s="1164"/>
      <c r="B117" s="195"/>
      <c r="C117" s="195"/>
      <c r="D117" s="195"/>
      <c r="E117" s="195"/>
      <c r="F117" s="195"/>
      <c r="G117" s="195"/>
      <c r="H117" s="195"/>
      <c r="I117" s="195"/>
      <c r="J117" s="195"/>
      <c r="K117" s="195"/>
      <c r="L117" s="195"/>
      <c r="M117" s="195"/>
      <c r="N117" s="195"/>
      <c r="O117" s="195"/>
      <c r="P117" s="195"/>
      <c r="Q117" s="195"/>
      <c r="R117" s="195"/>
      <c r="S117" s="195"/>
    </row>
    <row r="118" spans="1:19">
      <c r="A118" s="1164"/>
      <c r="B118" s="195"/>
      <c r="C118" s="195"/>
      <c r="D118" s="195"/>
      <c r="E118" s="195"/>
      <c r="F118" s="195"/>
      <c r="G118" s="195"/>
      <c r="H118" s="195"/>
      <c r="I118" s="195"/>
      <c r="J118" s="195"/>
      <c r="K118" s="195"/>
      <c r="L118" s="195"/>
      <c r="M118" s="195"/>
      <c r="N118" s="195"/>
      <c r="O118" s="195"/>
      <c r="P118" s="195"/>
      <c r="Q118" s="195"/>
      <c r="R118" s="195"/>
      <c r="S118" s="195"/>
    </row>
    <row r="119" spans="1:19">
      <c r="A119" s="1164"/>
      <c r="B119" s="195"/>
      <c r="C119" s="195"/>
      <c r="D119" s="195"/>
      <c r="E119" s="195"/>
      <c r="F119" s="195"/>
      <c r="G119" s="195"/>
      <c r="H119" s="195"/>
      <c r="I119" s="195"/>
      <c r="J119" s="195"/>
      <c r="K119" s="195"/>
      <c r="L119" s="195"/>
      <c r="M119" s="195"/>
      <c r="N119" s="195"/>
      <c r="O119" s="195"/>
      <c r="P119" s="195"/>
      <c r="Q119" s="195"/>
      <c r="R119" s="195"/>
      <c r="S119" s="195"/>
    </row>
    <row r="120" spans="1:19">
      <c r="A120" s="1164"/>
      <c r="B120" s="195"/>
      <c r="C120" s="195"/>
      <c r="D120" s="195"/>
      <c r="E120" s="195"/>
      <c r="F120" s="195"/>
      <c r="G120" s="195"/>
      <c r="H120" s="195"/>
      <c r="I120" s="195"/>
      <c r="J120" s="195"/>
      <c r="K120" s="195"/>
      <c r="L120" s="195"/>
      <c r="M120" s="195"/>
      <c r="N120" s="195"/>
      <c r="O120" s="195"/>
      <c r="P120" s="195"/>
      <c r="Q120" s="195"/>
      <c r="R120" s="195"/>
      <c r="S120" s="195"/>
    </row>
    <row r="121" spans="1:19">
      <c r="A121" s="1164"/>
      <c r="B121" s="195"/>
      <c r="C121" s="195"/>
      <c r="D121" s="195"/>
      <c r="E121" s="195"/>
      <c r="F121" s="195"/>
      <c r="G121" s="195"/>
      <c r="H121" s="195"/>
      <c r="I121" s="195"/>
      <c r="J121" s="195"/>
      <c r="K121" s="195"/>
      <c r="L121" s="195"/>
      <c r="M121" s="195"/>
      <c r="N121" s="195"/>
      <c r="O121" s="195"/>
      <c r="P121" s="195"/>
      <c r="Q121" s="195"/>
      <c r="R121" s="195"/>
      <c r="S121" s="195"/>
    </row>
    <row r="122" spans="1:19">
      <c r="A122" s="1164"/>
      <c r="B122" s="195"/>
      <c r="C122" s="195"/>
      <c r="D122" s="195"/>
      <c r="E122" s="195"/>
      <c r="F122" s="195"/>
      <c r="G122" s="195"/>
      <c r="H122" s="195"/>
      <c r="I122" s="195"/>
      <c r="J122" s="195"/>
      <c r="K122" s="195"/>
      <c r="L122" s="195"/>
      <c r="M122" s="195"/>
      <c r="N122" s="195"/>
      <c r="O122" s="195"/>
      <c r="P122" s="195"/>
      <c r="Q122" s="195"/>
      <c r="R122" s="195"/>
      <c r="S122" s="195"/>
    </row>
    <row r="123" spans="1:19">
      <c r="A123" s="1164"/>
      <c r="B123" s="195"/>
      <c r="C123" s="195"/>
      <c r="D123" s="195"/>
      <c r="E123" s="195"/>
      <c r="F123" s="195"/>
      <c r="G123" s="195"/>
      <c r="H123" s="195"/>
      <c r="I123" s="195"/>
      <c r="J123" s="195"/>
      <c r="K123" s="195"/>
      <c r="L123" s="195"/>
      <c r="M123" s="195"/>
      <c r="N123" s="195"/>
      <c r="O123" s="195"/>
      <c r="P123" s="195"/>
      <c r="Q123" s="195"/>
      <c r="R123" s="195"/>
      <c r="S123" s="195"/>
    </row>
    <row r="124" spans="1:19">
      <c r="A124" s="1164"/>
      <c r="B124" s="195"/>
      <c r="C124" s="195"/>
      <c r="D124" s="195"/>
      <c r="E124" s="195"/>
      <c r="F124" s="195"/>
      <c r="G124" s="195"/>
      <c r="H124" s="195"/>
      <c r="I124" s="195"/>
      <c r="J124" s="195"/>
      <c r="K124" s="195"/>
      <c r="L124" s="195"/>
      <c r="M124" s="195"/>
      <c r="N124" s="195"/>
      <c r="O124" s="195"/>
      <c r="P124" s="195"/>
      <c r="Q124" s="195"/>
      <c r="R124" s="195"/>
      <c r="S124" s="195"/>
    </row>
    <row r="125" spans="1:19">
      <c r="A125" s="1164"/>
      <c r="B125" s="195"/>
      <c r="C125" s="195"/>
      <c r="D125" s="195"/>
      <c r="E125" s="195"/>
      <c r="F125" s="195"/>
      <c r="G125" s="195"/>
      <c r="H125" s="195"/>
      <c r="I125" s="195"/>
      <c r="J125" s="195"/>
      <c r="K125" s="195"/>
      <c r="L125" s="195"/>
      <c r="M125" s="195"/>
      <c r="N125" s="195"/>
      <c r="O125" s="195"/>
      <c r="P125" s="195"/>
      <c r="Q125" s="195"/>
      <c r="R125" s="195"/>
      <c r="S125" s="195"/>
    </row>
    <row r="126" spans="1:19">
      <c r="A126" s="1164"/>
      <c r="B126" s="195"/>
      <c r="C126" s="195"/>
      <c r="D126" s="195"/>
      <c r="E126" s="195"/>
      <c r="F126" s="195"/>
      <c r="G126" s="195"/>
      <c r="H126" s="195"/>
      <c r="I126" s="195"/>
      <c r="J126" s="195"/>
      <c r="K126" s="195"/>
      <c r="L126" s="195"/>
      <c r="M126" s="195"/>
      <c r="N126" s="195"/>
      <c r="O126" s="195"/>
      <c r="P126" s="195"/>
      <c r="Q126" s="195"/>
      <c r="R126" s="195"/>
      <c r="S126" s="195"/>
    </row>
    <row r="127" spans="1:19">
      <c r="A127" s="1164"/>
      <c r="B127" s="195"/>
      <c r="C127" s="195"/>
      <c r="D127" s="195"/>
      <c r="E127" s="195"/>
      <c r="F127" s="195"/>
      <c r="G127" s="195"/>
      <c r="H127" s="195"/>
      <c r="I127" s="195"/>
      <c r="J127" s="195"/>
      <c r="K127" s="195"/>
      <c r="L127" s="195"/>
      <c r="M127" s="195"/>
      <c r="N127" s="195"/>
      <c r="O127" s="195"/>
      <c r="P127" s="195"/>
      <c r="Q127" s="195"/>
      <c r="R127" s="195"/>
      <c r="S127" s="195"/>
    </row>
    <row r="128" spans="1:19">
      <c r="A128" s="1164"/>
      <c r="B128" s="195"/>
      <c r="C128" s="195"/>
      <c r="D128" s="195"/>
      <c r="E128" s="195"/>
      <c r="F128" s="195"/>
      <c r="G128" s="195"/>
      <c r="H128" s="195"/>
      <c r="I128" s="195"/>
      <c r="J128" s="195"/>
      <c r="K128" s="195"/>
      <c r="L128" s="195"/>
      <c r="M128" s="195"/>
      <c r="N128" s="195"/>
      <c r="O128" s="195"/>
      <c r="P128" s="195"/>
      <c r="Q128" s="195"/>
      <c r="R128" s="195"/>
      <c r="S128" s="195"/>
    </row>
    <row r="129" spans="1:19">
      <c r="A129" s="1164"/>
      <c r="B129" s="195"/>
      <c r="C129" s="195"/>
      <c r="D129" s="195"/>
      <c r="E129" s="195"/>
      <c r="F129" s="195"/>
      <c r="G129" s="195"/>
      <c r="H129" s="195"/>
      <c r="I129" s="195"/>
      <c r="J129" s="195"/>
      <c r="K129" s="195"/>
      <c r="L129" s="195"/>
      <c r="M129" s="195"/>
      <c r="N129" s="195"/>
      <c r="O129" s="195"/>
      <c r="P129" s="195"/>
      <c r="Q129" s="195"/>
      <c r="R129" s="195"/>
      <c r="S129" s="195"/>
    </row>
    <row r="130" spans="1:19">
      <c r="A130" s="1164"/>
      <c r="B130" s="195"/>
    </row>
    <row r="131" spans="1:19">
      <c r="A131" s="1164"/>
      <c r="B131" s="195"/>
    </row>
    <row r="132" spans="1:19">
      <c r="A132" s="1164"/>
      <c r="B132" s="195"/>
    </row>
    <row r="133" spans="1:19">
      <c r="A133" s="1164"/>
      <c r="B133" s="195"/>
    </row>
    <row r="134" spans="1:19">
      <c r="A134" s="1164"/>
      <c r="B134" s="195"/>
    </row>
    <row r="135" spans="1:19">
      <c r="A135" s="1164"/>
      <c r="B135" s="195"/>
    </row>
    <row r="136" spans="1:19">
      <c r="A136" s="1164"/>
      <c r="B136" s="195"/>
    </row>
    <row r="137" spans="1:19">
      <c r="A137" s="1164"/>
      <c r="B137" s="195"/>
    </row>
    <row r="138" spans="1:19">
      <c r="A138" s="1164"/>
      <c r="B138" s="195"/>
    </row>
    <row r="139" spans="1:19">
      <c r="A139" s="1164"/>
      <c r="B139" s="195"/>
    </row>
    <row r="140" spans="1:19">
      <c r="A140" s="1164"/>
      <c r="B140" s="195"/>
    </row>
    <row r="141" spans="1:19">
      <c r="A141" s="1164"/>
      <c r="B141" s="195"/>
    </row>
    <row r="142" spans="1:19">
      <c r="A142" s="1164"/>
      <c r="B142" s="195"/>
    </row>
    <row r="143" spans="1:19">
      <c r="A143" s="1164"/>
      <c r="B143" s="195"/>
    </row>
    <row r="144" spans="1:19">
      <c r="A144" s="1164"/>
      <c r="B144" s="195"/>
    </row>
    <row r="145" spans="1:2">
      <c r="A145" s="1164"/>
      <c r="B145" s="195"/>
    </row>
    <row r="146" spans="1:2">
      <c r="A146" s="1164"/>
      <c r="B146" s="195"/>
    </row>
    <row r="147" spans="1:2">
      <c r="A147" s="1164"/>
      <c r="B147" s="195"/>
    </row>
    <row r="148" spans="1:2">
      <c r="A148" s="1164"/>
      <c r="B148" s="195"/>
    </row>
    <row r="149" spans="1:2">
      <c r="A149" s="1164"/>
      <c r="B149" s="195"/>
    </row>
    <row r="150" spans="1:2">
      <c r="A150" s="1164"/>
      <c r="B150" s="195"/>
    </row>
    <row r="151" spans="1:2">
      <c r="A151" s="1164"/>
      <c r="B151" s="195"/>
    </row>
    <row r="152" spans="1:2">
      <c r="A152" s="1164"/>
      <c r="B152" s="195"/>
    </row>
    <row r="153" spans="1:2">
      <c r="A153" s="1164"/>
      <c r="B153" s="195"/>
    </row>
    <row r="154" spans="1:2">
      <c r="A154" s="1164"/>
      <c r="B154" s="195"/>
    </row>
    <row r="155" spans="1:2">
      <c r="A155" s="1164"/>
      <c r="B155" s="195"/>
    </row>
    <row r="156" spans="1:2">
      <c r="A156" s="1164"/>
      <c r="B156" s="195"/>
    </row>
    <row r="157" spans="1:2">
      <c r="A157" s="1164"/>
      <c r="B157" s="195"/>
    </row>
    <row r="158" spans="1:2">
      <c r="A158" s="1164"/>
      <c r="B158" s="195"/>
    </row>
    <row r="159" spans="1:2">
      <c r="A159" s="1164"/>
      <c r="B159" s="195"/>
    </row>
    <row r="160" spans="1:2">
      <c r="A160" s="1164"/>
      <c r="B160" s="195"/>
    </row>
    <row r="161" spans="1:2">
      <c r="A161" s="1164"/>
      <c r="B161" s="195"/>
    </row>
    <row r="162" spans="1:2">
      <c r="A162" s="1164"/>
      <c r="B162" s="195"/>
    </row>
    <row r="163" spans="1:2">
      <c r="A163" s="1164"/>
      <c r="B163" s="195"/>
    </row>
    <row r="164" spans="1:2">
      <c r="A164" s="1164"/>
      <c r="B164" s="195"/>
    </row>
    <row r="165" spans="1:2">
      <c r="A165" s="1164"/>
      <c r="B165" s="195"/>
    </row>
    <row r="166" spans="1:2">
      <c r="A166" s="1164"/>
      <c r="B166" s="195"/>
    </row>
    <row r="167" spans="1:2">
      <c r="A167" s="1164"/>
      <c r="B167" s="195"/>
    </row>
    <row r="168" spans="1:2">
      <c r="A168" s="1164"/>
      <c r="B168" s="195"/>
    </row>
    <row r="169" spans="1:2">
      <c r="A169" s="1164"/>
      <c r="B169" s="195"/>
    </row>
    <row r="170" spans="1:2">
      <c r="A170" s="1164"/>
      <c r="B170" s="195"/>
    </row>
    <row r="171" spans="1:2">
      <c r="A171" s="1164"/>
      <c r="B171" s="195"/>
    </row>
    <row r="172" spans="1:2">
      <c r="A172" s="1164"/>
      <c r="B172" s="195"/>
    </row>
    <row r="173" spans="1:2">
      <c r="A173" s="1164"/>
      <c r="B173" s="195"/>
    </row>
  </sheetData>
  <mergeCells count="22">
    <mergeCell ref="B3:M3"/>
    <mergeCell ref="K5:M5"/>
    <mergeCell ref="A30:A32"/>
    <mergeCell ref="E1:J1"/>
    <mergeCell ref="A5:A6"/>
    <mergeCell ref="B5:B6"/>
    <mergeCell ref="C5:C6"/>
    <mergeCell ref="D5:D6"/>
    <mergeCell ref="E5:G5"/>
    <mergeCell ref="H5:J5"/>
    <mergeCell ref="B81:G81"/>
    <mergeCell ref="N5:P5"/>
    <mergeCell ref="Q5:S5"/>
    <mergeCell ref="A8:A13"/>
    <mergeCell ref="A16:A17"/>
    <mergeCell ref="A23:A25"/>
    <mergeCell ref="B79:G79"/>
    <mergeCell ref="A37:A41"/>
    <mergeCell ref="B75:H75"/>
    <mergeCell ref="B76:H76"/>
    <mergeCell ref="B78:H78"/>
    <mergeCell ref="B77:G77"/>
  </mergeCells>
  <conditionalFormatting sqref="B56">
    <cfRule type="cellIs" dxfId="35" priority="2" stopIfTrue="1" operator="equal">
      <formula>"?"</formula>
    </cfRule>
  </conditionalFormatting>
  <conditionalFormatting sqref="B57">
    <cfRule type="cellIs" dxfId="34" priority="1" stopIfTrue="1" operator="equal">
      <formula>"?"</formula>
    </cfRule>
  </conditionalFormatting>
  <pageMargins left="0" right="0" top="0.15748031496062992" bottom="7.874015748031496E-2" header="0.31496062992125984" footer="0.15748031496062992"/>
  <pageSetup paperSize="9" scale="65" fitToHeight="2"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52"/>
  <sheetViews>
    <sheetView workbookViewId="0">
      <selection activeCell="G145" sqref="G145"/>
    </sheetView>
  </sheetViews>
  <sheetFormatPr defaultRowHeight="12.75"/>
  <cols>
    <col min="1" max="1" width="6.5703125" customWidth="1"/>
    <col min="2" max="2" width="4.28515625" customWidth="1"/>
    <col min="3" max="3" width="60.28515625" customWidth="1"/>
    <col min="4" max="4" width="16.140625" customWidth="1"/>
    <col min="5" max="5" width="10.42578125" bestFit="1" customWidth="1"/>
    <col min="6" max="7" width="13.7109375" customWidth="1"/>
    <col min="8" max="8" width="11.7109375" customWidth="1"/>
    <col min="9" max="9" width="15.5703125" customWidth="1"/>
    <col min="11" max="11" width="11.7109375" customWidth="1"/>
    <col min="15" max="15" width="9.140625" customWidth="1"/>
    <col min="18" max="18" width="9.140625" customWidth="1"/>
    <col min="21" max="21" width="9.140625" customWidth="1"/>
  </cols>
  <sheetData>
    <row r="2" spans="1:9" ht="18">
      <c r="A2" s="1516"/>
      <c r="B2" s="1902" t="s">
        <v>2752</v>
      </c>
      <c r="C2" s="1902"/>
      <c r="D2" s="1902"/>
      <c r="E2" s="1902"/>
      <c r="F2" s="1902"/>
      <c r="G2" s="1902"/>
      <c r="H2" s="1517"/>
      <c r="I2" s="1518"/>
    </row>
    <row r="3" spans="1:9" ht="6" customHeight="1">
      <c r="A3" s="1516"/>
      <c r="B3" s="1516"/>
      <c r="C3" s="1516"/>
      <c r="D3" s="1516"/>
      <c r="E3" s="1516"/>
      <c r="F3" s="1516"/>
      <c r="G3" s="1516"/>
      <c r="H3" s="1516"/>
      <c r="I3" s="1516"/>
    </row>
    <row r="4" spans="1:9" ht="16.5">
      <c r="A4" s="1903" t="s">
        <v>2</v>
      </c>
      <c r="B4" s="1905" t="s">
        <v>2034</v>
      </c>
      <c r="C4" s="1906"/>
      <c r="D4" s="1903" t="s">
        <v>2035</v>
      </c>
      <c r="E4" s="1903" t="s">
        <v>5</v>
      </c>
      <c r="F4" s="1519" t="s">
        <v>1842</v>
      </c>
      <c r="G4" s="1519" t="s">
        <v>2699</v>
      </c>
      <c r="H4" s="1898" t="s">
        <v>2036</v>
      </c>
      <c r="I4" s="1516"/>
    </row>
    <row r="5" spans="1:9" ht="48.75" customHeight="1">
      <c r="A5" s="1904"/>
      <c r="B5" s="1907"/>
      <c r="C5" s="1908"/>
      <c r="D5" s="1904"/>
      <c r="E5" s="1904"/>
      <c r="F5" s="1520" t="s">
        <v>2037</v>
      </c>
      <c r="G5" s="1520" t="s">
        <v>2037</v>
      </c>
      <c r="H5" s="1898"/>
      <c r="I5" s="1516"/>
    </row>
    <row r="6" spans="1:9" ht="16.5">
      <c r="A6" s="1521">
        <v>1</v>
      </c>
      <c r="B6" s="1909">
        <v>2</v>
      </c>
      <c r="C6" s="1910"/>
      <c r="D6" s="1522">
        <v>3</v>
      </c>
      <c r="E6" s="1522">
        <v>4</v>
      </c>
      <c r="F6" s="1523">
        <v>5</v>
      </c>
      <c r="G6" s="1523">
        <v>6</v>
      </c>
      <c r="H6" s="1523">
        <v>7</v>
      </c>
      <c r="I6" s="1516"/>
    </row>
    <row r="7" spans="1:9" ht="16.5" hidden="1" customHeight="1">
      <c r="A7" s="1911" t="s">
        <v>2381</v>
      </c>
      <c r="B7" s="1912"/>
      <c r="C7" s="1912"/>
      <c r="D7" s="1524"/>
      <c r="E7" s="1525"/>
      <c r="F7" s="1526"/>
      <c r="G7" s="1526"/>
      <c r="H7" s="1527"/>
      <c r="I7" s="1516"/>
    </row>
    <row r="8" spans="1:9" ht="30" hidden="1">
      <c r="A8" s="1913" t="s">
        <v>2038</v>
      </c>
      <c r="B8" s="1528"/>
      <c r="C8" s="1529" t="s">
        <v>2382</v>
      </c>
      <c r="D8" s="1530"/>
      <c r="E8" s="1531"/>
      <c r="F8" s="1531"/>
      <c r="G8" s="1531"/>
      <c r="H8" s="1532"/>
      <c r="I8" s="1516"/>
    </row>
    <row r="9" spans="1:9" ht="15.75" hidden="1">
      <c r="A9" s="1914"/>
      <c r="B9" s="1533" t="s">
        <v>1358</v>
      </c>
      <c r="C9" s="1529" t="s">
        <v>2383</v>
      </c>
      <c r="D9" s="1533" t="s">
        <v>2384</v>
      </c>
      <c r="E9" s="1533" t="s">
        <v>2039</v>
      </c>
      <c r="F9" s="1534">
        <v>494408</v>
      </c>
      <c r="G9" s="1534">
        <v>494408</v>
      </c>
      <c r="H9" s="1535">
        <f>(G9-F9)*100/F9</f>
        <v>0</v>
      </c>
      <c r="I9" s="1516"/>
    </row>
    <row r="10" spans="1:9" ht="15.75" hidden="1">
      <c r="A10" s="1914"/>
      <c r="B10" s="1533" t="s">
        <v>1359</v>
      </c>
      <c r="C10" s="1529" t="s">
        <v>2385</v>
      </c>
      <c r="D10" s="1533" t="s">
        <v>2386</v>
      </c>
      <c r="E10" s="1533" t="s">
        <v>2039</v>
      </c>
      <c r="F10" s="1534">
        <v>839480</v>
      </c>
      <c r="G10" s="1534">
        <v>839480</v>
      </c>
      <c r="H10" s="1535">
        <f>(G10-F10)*100/F10</f>
        <v>0</v>
      </c>
      <c r="I10" s="1516"/>
    </row>
    <row r="11" spans="1:9" ht="15.75" hidden="1">
      <c r="A11" s="1915"/>
      <c r="B11" s="1536" t="s">
        <v>1360</v>
      </c>
      <c r="C11" s="1529" t="s">
        <v>2040</v>
      </c>
      <c r="D11" s="1533" t="s">
        <v>2387</v>
      </c>
      <c r="E11" s="1533" t="s">
        <v>2039</v>
      </c>
      <c r="F11" s="1534">
        <v>557518</v>
      </c>
      <c r="G11" s="1534">
        <v>557518</v>
      </c>
      <c r="H11" s="1535">
        <f>(G11-F11)*100/F11</f>
        <v>0</v>
      </c>
      <c r="I11" s="1516"/>
    </row>
    <row r="12" spans="1:9" ht="9" hidden="1" customHeight="1">
      <c r="A12" s="1533"/>
      <c r="B12" s="1537"/>
      <c r="C12" s="1538"/>
      <c r="D12" s="1538"/>
      <c r="E12" s="1538"/>
      <c r="F12" s="1539"/>
      <c r="G12" s="1539"/>
      <c r="H12" s="1535"/>
      <c r="I12" s="1516"/>
    </row>
    <row r="13" spans="1:9" ht="21" hidden="1" customHeight="1">
      <c r="A13" s="1899" t="s">
        <v>2041</v>
      </c>
      <c r="B13" s="1533"/>
      <c r="C13" s="1540" t="s">
        <v>2388</v>
      </c>
      <c r="D13" s="1533" t="s">
        <v>2389</v>
      </c>
      <c r="E13" s="1530"/>
      <c r="F13" s="1541"/>
      <c r="G13" s="1541"/>
      <c r="H13" s="1535"/>
      <c r="I13" s="1516"/>
    </row>
    <row r="14" spans="1:9" ht="15.75" hidden="1">
      <c r="A14" s="1900"/>
      <c r="B14" s="1533" t="s">
        <v>1358</v>
      </c>
      <c r="C14" s="1529" t="s">
        <v>2383</v>
      </c>
      <c r="D14" s="1533" t="s">
        <v>2390</v>
      </c>
      <c r="E14" s="1533" t="s">
        <v>32</v>
      </c>
      <c r="F14" s="1534">
        <v>359305</v>
      </c>
      <c r="G14" s="1534">
        <v>359305</v>
      </c>
      <c r="H14" s="1535">
        <f>(G14-F14)*100/F14</f>
        <v>0</v>
      </c>
      <c r="I14" s="1516"/>
    </row>
    <row r="15" spans="1:9" ht="15.75" hidden="1">
      <c r="A15" s="1900"/>
      <c r="B15" s="1533" t="s">
        <v>1359</v>
      </c>
      <c r="C15" s="1540" t="s">
        <v>2391</v>
      </c>
      <c r="D15" s="1533" t="s">
        <v>2392</v>
      </c>
      <c r="E15" s="1533" t="s">
        <v>32</v>
      </c>
      <c r="F15" s="1534">
        <v>494685</v>
      </c>
      <c r="G15" s="1534">
        <v>494685</v>
      </c>
      <c r="H15" s="1535">
        <f>(G15-F15)*100/F15</f>
        <v>0</v>
      </c>
      <c r="I15" s="1516"/>
    </row>
    <row r="16" spans="1:9" ht="9" hidden="1" customHeight="1">
      <c r="A16" s="1533"/>
      <c r="B16" s="1542"/>
      <c r="C16" s="1543"/>
      <c r="D16" s="1543"/>
      <c r="E16" s="1543"/>
      <c r="F16" s="1544"/>
      <c r="G16" s="1544"/>
      <c r="H16" s="1535"/>
      <c r="I16" s="1516"/>
    </row>
    <row r="17" spans="1:9" ht="20.25" hidden="1" customHeight="1">
      <c r="A17" s="1899" t="s">
        <v>2042</v>
      </c>
      <c r="B17" s="1542"/>
      <c r="C17" s="1529" t="s">
        <v>2393</v>
      </c>
      <c r="D17" s="1543"/>
      <c r="E17" s="1543"/>
      <c r="F17" s="1544"/>
      <c r="G17" s="1544"/>
      <c r="H17" s="1535"/>
      <c r="I17" s="1516"/>
    </row>
    <row r="18" spans="1:9" ht="15.75" hidden="1">
      <c r="A18" s="1900"/>
      <c r="B18" s="1533" t="s">
        <v>1358</v>
      </c>
      <c r="C18" s="1529" t="s">
        <v>2394</v>
      </c>
      <c r="D18" s="1533" t="s">
        <v>2395</v>
      </c>
      <c r="E18" s="1533" t="s">
        <v>32</v>
      </c>
      <c r="F18" s="1534">
        <v>76225</v>
      </c>
      <c r="G18" s="1534">
        <v>76225</v>
      </c>
      <c r="H18" s="1535">
        <f>(G18-F18)*100/F18</f>
        <v>0</v>
      </c>
      <c r="I18" s="1516"/>
    </row>
    <row r="19" spans="1:9" ht="20.25" hidden="1" customHeight="1">
      <c r="A19" s="1900"/>
      <c r="B19" s="1545" t="s">
        <v>1359</v>
      </c>
      <c r="C19" s="1546" t="s">
        <v>2396</v>
      </c>
      <c r="D19" s="1545" t="s">
        <v>2397</v>
      </c>
      <c r="E19" s="1545" t="s">
        <v>32</v>
      </c>
      <c r="F19" s="1547">
        <v>142664</v>
      </c>
      <c r="G19" s="1547">
        <v>142664</v>
      </c>
      <c r="H19" s="1548">
        <f>(G19-F19)*100/F19</f>
        <v>0</v>
      </c>
      <c r="I19" s="1516"/>
    </row>
    <row r="20" spans="1:9" ht="15.75" hidden="1">
      <c r="A20" s="1901"/>
      <c r="B20" s="1533" t="s">
        <v>1360</v>
      </c>
      <c r="C20" s="1529" t="s">
        <v>2040</v>
      </c>
      <c r="D20" s="1533" t="s">
        <v>2398</v>
      </c>
      <c r="E20" s="1533" t="s">
        <v>32</v>
      </c>
      <c r="F20" s="1534">
        <v>85433</v>
      </c>
      <c r="G20" s="1534">
        <v>85433</v>
      </c>
      <c r="H20" s="1535">
        <f>(G20-F20)*100/F20</f>
        <v>0</v>
      </c>
      <c r="I20" s="1516"/>
    </row>
    <row r="21" spans="1:9" ht="9" hidden="1" customHeight="1">
      <c r="A21" s="1533"/>
      <c r="B21" s="1528"/>
      <c r="C21" s="1549"/>
      <c r="D21" s="1549"/>
      <c r="E21" s="1549"/>
      <c r="F21" s="1550"/>
      <c r="G21" s="1550"/>
      <c r="H21" s="1551"/>
      <c r="I21" s="1516"/>
    </row>
    <row r="22" spans="1:9" ht="22.5" hidden="1" customHeight="1">
      <c r="A22" s="1899" t="s">
        <v>2043</v>
      </c>
      <c r="B22" s="1529"/>
      <c r="C22" s="1529" t="s">
        <v>2399</v>
      </c>
      <c r="D22" s="1530"/>
      <c r="E22" s="1531"/>
      <c r="F22" s="1552"/>
      <c r="G22" s="1552"/>
      <c r="H22" s="1535"/>
      <c r="I22" s="1516"/>
    </row>
    <row r="23" spans="1:9" ht="15.75" hidden="1">
      <c r="A23" s="1900"/>
      <c r="B23" s="1533" t="s">
        <v>1358</v>
      </c>
      <c r="C23" s="1529" t="s">
        <v>2400</v>
      </c>
      <c r="D23" s="1533" t="s">
        <v>2401</v>
      </c>
      <c r="E23" s="1533" t="s">
        <v>2039</v>
      </c>
      <c r="F23" s="1534">
        <v>588185</v>
      </c>
      <c r="G23" s="1534">
        <v>588185</v>
      </c>
      <c r="H23" s="1535">
        <f>(G23-F23)*100/F23</f>
        <v>0</v>
      </c>
      <c r="I23" s="1516"/>
    </row>
    <row r="24" spans="1:9" ht="30" hidden="1">
      <c r="A24" s="1900"/>
      <c r="B24" s="1533" t="s">
        <v>1359</v>
      </c>
      <c r="C24" s="1529" t="s">
        <v>2402</v>
      </c>
      <c r="D24" s="1533" t="s">
        <v>2403</v>
      </c>
      <c r="E24" s="1533" t="s">
        <v>2039</v>
      </c>
      <c r="F24" s="1534">
        <v>933259</v>
      </c>
      <c r="G24" s="1534">
        <v>933259</v>
      </c>
      <c r="H24" s="1535">
        <f>(G24-F24)*100/F24</f>
        <v>0</v>
      </c>
      <c r="I24" s="1516"/>
    </row>
    <row r="25" spans="1:9" ht="15.75" hidden="1">
      <c r="A25" s="1901"/>
      <c r="B25" s="1533" t="s">
        <v>1360</v>
      </c>
      <c r="C25" s="1529" t="s">
        <v>2040</v>
      </c>
      <c r="D25" s="1533" t="s">
        <v>2404</v>
      </c>
      <c r="E25" s="1533" t="s">
        <v>2039</v>
      </c>
      <c r="F25" s="1534">
        <v>651193</v>
      </c>
      <c r="G25" s="1534">
        <v>651193</v>
      </c>
      <c r="H25" s="1535">
        <f>(G25-F25)*100/F25</f>
        <v>0</v>
      </c>
      <c r="I25" s="1516"/>
    </row>
    <row r="26" spans="1:9" ht="9" hidden="1" customHeight="1">
      <c r="A26" s="1533"/>
      <c r="B26" s="1553"/>
      <c r="C26" s="1554"/>
      <c r="D26" s="1554"/>
      <c r="E26" s="1554"/>
      <c r="F26" s="1555"/>
      <c r="G26" s="1555"/>
      <c r="H26" s="1535"/>
      <c r="I26" s="1516"/>
    </row>
    <row r="27" spans="1:9" ht="30" hidden="1">
      <c r="A27" s="1556" t="s">
        <v>2044</v>
      </c>
      <c r="B27" s="1557"/>
      <c r="C27" s="1529" t="s">
        <v>2405</v>
      </c>
      <c r="D27" s="1533" t="s">
        <v>2406</v>
      </c>
      <c r="E27" s="1533" t="s">
        <v>2039</v>
      </c>
      <c r="F27" s="1534">
        <v>382995</v>
      </c>
      <c r="G27" s="1534">
        <v>382995</v>
      </c>
      <c r="H27" s="1535">
        <f>(G27-F27)*100/F27</f>
        <v>0</v>
      </c>
      <c r="I27" s="1516"/>
    </row>
    <row r="28" spans="1:9" ht="9" hidden="1" customHeight="1">
      <c r="A28" s="1533"/>
      <c r="B28" s="1553"/>
      <c r="C28" s="1554"/>
      <c r="D28" s="1554"/>
      <c r="E28" s="1554"/>
      <c r="F28" s="1555"/>
      <c r="G28" s="1555"/>
      <c r="H28" s="1535"/>
      <c r="I28" s="1516"/>
    </row>
    <row r="29" spans="1:9" ht="15.75" hidden="1">
      <c r="A29" s="1899" t="s">
        <v>2045</v>
      </c>
      <c r="B29" s="1557"/>
      <c r="C29" s="1529" t="s">
        <v>2407</v>
      </c>
      <c r="D29" s="1533" t="s">
        <v>2408</v>
      </c>
      <c r="E29" s="1533"/>
      <c r="F29" s="1534"/>
      <c r="G29" s="1534"/>
      <c r="H29" s="1535"/>
      <c r="I29" s="1516"/>
    </row>
    <row r="30" spans="1:9" ht="30" hidden="1">
      <c r="A30" s="1901"/>
      <c r="B30" s="1533" t="s">
        <v>1358</v>
      </c>
      <c r="C30" s="1529" t="s">
        <v>2402</v>
      </c>
      <c r="D30" s="1533" t="s">
        <v>2409</v>
      </c>
      <c r="E30" s="1533" t="s">
        <v>2046</v>
      </c>
      <c r="F30" s="1534">
        <v>52224</v>
      </c>
      <c r="G30" s="1534">
        <v>52224</v>
      </c>
      <c r="H30" s="1535">
        <f>(G30-F30)*100/F30</f>
        <v>0</v>
      </c>
      <c r="I30" s="1516"/>
    </row>
    <row r="31" spans="1:9" ht="9" hidden="1" customHeight="1">
      <c r="A31" s="1556"/>
      <c r="B31" s="1558"/>
      <c r="C31" s="1559"/>
      <c r="D31" s="1560"/>
      <c r="E31" s="1560"/>
      <c r="F31" s="1561"/>
      <c r="G31" s="1561"/>
      <c r="H31" s="1535"/>
      <c r="I31" s="1516"/>
    </row>
    <row r="32" spans="1:9" ht="30" hidden="1">
      <c r="A32" s="1899" t="s">
        <v>2047</v>
      </c>
      <c r="B32" s="1558"/>
      <c r="C32" s="1559" t="s">
        <v>2410</v>
      </c>
      <c r="D32" s="1560" t="s">
        <v>2411</v>
      </c>
      <c r="E32" s="1560"/>
      <c r="F32" s="1561"/>
      <c r="G32" s="1561"/>
      <c r="H32" s="1535"/>
      <c r="I32" s="1516"/>
    </row>
    <row r="33" spans="1:9" ht="30" hidden="1">
      <c r="A33" s="1901"/>
      <c r="B33" s="1533" t="s">
        <v>1358</v>
      </c>
      <c r="C33" s="1529" t="s">
        <v>2402</v>
      </c>
      <c r="D33" s="1560" t="s">
        <v>2412</v>
      </c>
      <c r="E33" s="1560" t="s">
        <v>2039</v>
      </c>
      <c r="F33" s="1534">
        <v>2392617</v>
      </c>
      <c r="G33" s="1534">
        <v>2392617</v>
      </c>
      <c r="H33" s="1535">
        <f>(G33-F33)*100/F33</f>
        <v>0</v>
      </c>
      <c r="I33" s="1516"/>
    </row>
    <row r="34" spans="1:9" ht="9" hidden="1" customHeight="1">
      <c r="A34" s="1533"/>
      <c r="B34" s="1562"/>
      <c r="C34" s="1563"/>
      <c r="D34" s="1563"/>
      <c r="E34" s="1563"/>
      <c r="F34" s="1564"/>
      <c r="G34" s="1564"/>
      <c r="H34" s="1535"/>
      <c r="I34" s="1516"/>
    </row>
    <row r="35" spans="1:9" ht="30" hidden="1">
      <c r="A35" s="1899" t="s">
        <v>2048</v>
      </c>
      <c r="B35" s="1557"/>
      <c r="C35" s="1529" t="s">
        <v>2413</v>
      </c>
      <c r="D35" s="1533" t="s">
        <v>2414</v>
      </c>
      <c r="E35" s="1565"/>
      <c r="F35" s="1534"/>
      <c r="G35" s="1534"/>
      <c r="H35" s="1535"/>
      <c r="I35" s="1516"/>
    </row>
    <row r="36" spans="1:9" ht="30" hidden="1">
      <c r="A36" s="1901"/>
      <c r="B36" s="1533" t="s">
        <v>1358</v>
      </c>
      <c r="C36" s="1529" t="s">
        <v>2402</v>
      </c>
      <c r="D36" s="1533" t="s">
        <v>2415</v>
      </c>
      <c r="E36" s="1533" t="s">
        <v>32</v>
      </c>
      <c r="F36" s="1534">
        <v>162163</v>
      </c>
      <c r="G36" s="1534">
        <v>162163</v>
      </c>
      <c r="H36" s="1535">
        <f>(G36-F36)*100/F36</f>
        <v>0</v>
      </c>
      <c r="I36" s="1516"/>
    </row>
    <row r="37" spans="1:9" ht="9" hidden="1" customHeight="1">
      <c r="A37" s="1566"/>
      <c r="B37" s="1567"/>
      <c r="C37" s="1549"/>
      <c r="D37" s="1568"/>
      <c r="E37" s="1568"/>
      <c r="F37" s="1569"/>
      <c r="G37" s="1569"/>
      <c r="H37" s="1570"/>
      <c r="I37" s="1516"/>
    </row>
    <row r="38" spans="1:9" ht="48" hidden="1" customHeight="1">
      <c r="A38" s="1899" t="s">
        <v>2049</v>
      </c>
      <c r="B38" s="1562"/>
      <c r="C38" s="1529" t="s">
        <v>2416</v>
      </c>
      <c r="D38" s="1533" t="s">
        <v>2417</v>
      </c>
      <c r="E38" s="1533" t="s">
        <v>2050</v>
      </c>
      <c r="F38" s="1571"/>
      <c r="G38" s="1571"/>
      <c r="H38" s="1535"/>
      <c r="I38" s="1516"/>
    </row>
    <row r="39" spans="1:9" ht="30" hidden="1">
      <c r="A39" s="1900"/>
      <c r="B39" s="1536" t="s">
        <v>1358</v>
      </c>
      <c r="C39" s="1529" t="s">
        <v>2418</v>
      </c>
      <c r="D39" s="1533" t="s">
        <v>2419</v>
      </c>
      <c r="E39" s="1533" t="s">
        <v>2050</v>
      </c>
      <c r="F39" s="1534">
        <v>2343821</v>
      </c>
      <c r="G39" s="1534">
        <v>2343821</v>
      </c>
      <c r="H39" s="1535">
        <f>(G39-F39)*100/F39</f>
        <v>0</v>
      </c>
      <c r="I39" s="1572"/>
    </row>
    <row r="40" spans="1:9" ht="33.75" hidden="1" customHeight="1">
      <c r="A40" s="1900"/>
      <c r="B40" s="1536" t="s">
        <v>1359</v>
      </c>
      <c r="C40" s="1529" t="s">
        <v>2420</v>
      </c>
      <c r="D40" s="1533" t="s">
        <v>2421</v>
      </c>
      <c r="E40" s="1533" t="s">
        <v>2050</v>
      </c>
      <c r="F40" s="1534">
        <v>2309274</v>
      </c>
      <c r="G40" s="1534">
        <v>2309274</v>
      </c>
      <c r="H40" s="1535">
        <f>(G40-F40)*100/F40</f>
        <v>0</v>
      </c>
      <c r="I40" s="1516"/>
    </row>
    <row r="41" spans="1:9" ht="15.75" hidden="1">
      <c r="A41" s="1916" t="s">
        <v>2053</v>
      </c>
      <c r="B41" s="1557"/>
      <c r="C41" s="1529" t="s">
        <v>2422</v>
      </c>
      <c r="D41" s="1533"/>
      <c r="E41" s="1573"/>
      <c r="F41" s="1574"/>
      <c r="G41" s="1574"/>
      <c r="H41" s="1535"/>
      <c r="I41" s="1516"/>
    </row>
    <row r="42" spans="1:9" ht="30" hidden="1">
      <c r="A42" s="1916"/>
      <c r="B42" s="1533"/>
      <c r="C42" s="1529" t="s">
        <v>2423</v>
      </c>
      <c r="D42" s="1533" t="s">
        <v>2424</v>
      </c>
      <c r="E42" s="1533"/>
      <c r="F42" s="1534"/>
      <c r="G42" s="1534"/>
      <c r="H42" s="1535"/>
      <c r="I42" s="1516"/>
    </row>
    <row r="43" spans="1:9" ht="15.75" hidden="1">
      <c r="A43" s="1916"/>
      <c r="B43" s="1533" t="s">
        <v>1358</v>
      </c>
      <c r="C43" s="1529" t="s">
        <v>2425</v>
      </c>
      <c r="D43" s="1533" t="s">
        <v>2426</v>
      </c>
      <c r="E43" s="1533" t="s">
        <v>2427</v>
      </c>
      <c r="F43" s="1534">
        <v>258149</v>
      </c>
      <c r="G43" s="1534">
        <v>258149</v>
      </c>
      <c r="H43" s="1535">
        <f>(G43-F43)*100/F43</f>
        <v>0</v>
      </c>
      <c r="I43" s="1516"/>
    </row>
    <row r="44" spans="1:9" ht="15.75" hidden="1">
      <c r="A44" s="1916"/>
      <c r="B44" s="1533" t="s">
        <v>1359</v>
      </c>
      <c r="C44" s="1529" t="s">
        <v>2428</v>
      </c>
      <c r="D44" s="1533" t="s">
        <v>2429</v>
      </c>
      <c r="E44" s="1533" t="s">
        <v>2427</v>
      </c>
      <c r="F44" s="1534">
        <v>293934</v>
      </c>
      <c r="G44" s="1534">
        <v>293934</v>
      </c>
      <c r="H44" s="1535">
        <f>(G44-F44)*100/F44</f>
        <v>0</v>
      </c>
      <c r="I44" s="1516"/>
    </row>
    <row r="45" spans="1:9" ht="9" hidden="1" customHeight="1">
      <c r="A45" s="1528"/>
      <c r="B45" s="1530"/>
      <c r="C45" s="1531"/>
      <c r="D45" s="1531"/>
      <c r="E45" s="1531"/>
      <c r="F45" s="1541"/>
      <c r="G45" s="1541"/>
      <c r="H45" s="1535"/>
      <c r="I45" s="1516"/>
    </row>
    <row r="46" spans="1:9" ht="15.75" hidden="1">
      <c r="A46" s="1916" t="s">
        <v>2054</v>
      </c>
      <c r="B46" s="1542"/>
      <c r="C46" s="1529" t="s">
        <v>2430</v>
      </c>
      <c r="D46" s="1543"/>
      <c r="E46" s="1543"/>
      <c r="F46" s="1541"/>
      <c r="G46" s="1541"/>
      <c r="H46" s="1535"/>
      <c r="I46" s="1516"/>
    </row>
    <row r="47" spans="1:9" ht="22.5" hidden="1" customHeight="1">
      <c r="A47" s="1916"/>
      <c r="B47" s="1533" t="s">
        <v>1358</v>
      </c>
      <c r="C47" s="1529" t="s">
        <v>2394</v>
      </c>
      <c r="D47" s="1533" t="s">
        <v>2431</v>
      </c>
      <c r="E47" s="1533" t="s">
        <v>32</v>
      </c>
      <c r="F47" s="1534">
        <v>121906</v>
      </c>
      <c r="G47" s="1534">
        <v>121906</v>
      </c>
      <c r="H47" s="1535">
        <f>(G47-F47)*100/F47</f>
        <v>0</v>
      </c>
      <c r="I47" s="1516"/>
    </row>
    <row r="48" spans="1:9" ht="23.25" hidden="1" customHeight="1">
      <c r="A48" s="1916"/>
      <c r="B48" s="1533" t="s">
        <v>1359</v>
      </c>
      <c r="C48" s="1529" t="s">
        <v>2396</v>
      </c>
      <c r="D48" s="1533" t="s">
        <v>2432</v>
      </c>
      <c r="E48" s="1533" t="s">
        <v>32</v>
      </c>
      <c r="F48" s="1534">
        <v>188162</v>
      </c>
      <c r="G48" s="1534">
        <v>188162</v>
      </c>
      <c r="H48" s="1535">
        <f>(G48-F48)*100/F48</f>
        <v>0</v>
      </c>
      <c r="I48" s="1516"/>
    </row>
    <row r="49" spans="1:9" ht="9" hidden="1" customHeight="1">
      <c r="A49" s="1528"/>
      <c r="B49" s="1575"/>
      <c r="C49" s="1531"/>
      <c r="D49" s="1575"/>
      <c r="E49" s="1575"/>
      <c r="F49" s="1541"/>
      <c r="G49" s="1541"/>
      <c r="H49" s="1535"/>
      <c r="I49" s="1516"/>
    </row>
    <row r="50" spans="1:9" ht="30" hidden="1">
      <c r="A50" s="1916" t="s">
        <v>2055</v>
      </c>
      <c r="B50" s="1575"/>
      <c r="C50" s="1531" t="s">
        <v>2433</v>
      </c>
      <c r="D50" s="1575"/>
      <c r="E50" s="1575"/>
      <c r="F50" s="1541"/>
      <c r="G50" s="1541"/>
      <c r="H50" s="1535"/>
      <c r="I50" s="1516"/>
    </row>
    <row r="51" spans="1:9" ht="22.5" hidden="1" customHeight="1">
      <c r="A51" s="1916"/>
      <c r="B51" s="1533" t="s">
        <v>1358</v>
      </c>
      <c r="C51" s="1531" t="s">
        <v>2434</v>
      </c>
      <c r="D51" s="1533" t="s">
        <v>2435</v>
      </c>
      <c r="E51" s="1533" t="s">
        <v>2427</v>
      </c>
      <c r="F51" s="1534">
        <v>199354</v>
      </c>
      <c r="G51" s="1534">
        <v>199354</v>
      </c>
      <c r="H51" s="1535">
        <f>(G51-F51)*100/F51</f>
        <v>0</v>
      </c>
      <c r="I51" s="1516"/>
    </row>
    <row r="52" spans="1:9" ht="22.5" hidden="1" customHeight="1">
      <c r="A52" s="1916"/>
      <c r="B52" s="1533" t="s">
        <v>1359</v>
      </c>
      <c r="C52" s="1531" t="s">
        <v>2436</v>
      </c>
      <c r="D52" s="1533" t="s">
        <v>2437</v>
      </c>
      <c r="E52" s="1533" t="s">
        <v>2427</v>
      </c>
      <c r="F52" s="1534">
        <v>207628</v>
      </c>
      <c r="G52" s="1534">
        <v>207628</v>
      </c>
      <c r="H52" s="1535">
        <f>(G52-F52)*100/F52</f>
        <v>0</v>
      </c>
      <c r="I52" s="1516"/>
    </row>
    <row r="53" spans="1:9" ht="9" hidden="1" customHeight="1">
      <c r="A53" s="1528"/>
      <c r="B53" s="1575"/>
      <c r="C53" s="1531"/>
      <c r="D53" s="1575"/>
      <c r="E53" s="1575"/>
      <c r="F53" s="1541"/>
      <c r="G53" s="1541"/>
      <c r="H53" s="1535"/>
      <c r="I53" s="1516"/>
    </row>
    <row r="54" spans="1:9" ht="64.5" hidden="1" customHeight="1">
      <c r="A54" s="1916" t="s">
        <v>2056</v>
      </c>
      <c r="B54" s="1575"/>
      <c r="C54" s="1531" t="s">
        <v>2438</v>
      </c>
      <c r="D54" s="1533" t="s">
        <v>2439</v>
      </c>
      <c r="E54" s="1575"/>
      <c r="F54" s="1541"/>
      <c r="G54" s="1541"/>
      <c r="H54" s="1535"/>
      <c r="I54" s="1576"/>
    </row>
    <row r="55" spans="1:9" ht="20.25" hidden="1" customHeight="1">
      <c r="A55" s="1916"/>
      <c r="B55" s="1577" t="s">
        <v>1358</v>
      </c>
      <c r="C55" s="1529" t="s">
        <v>2440</v>
      </c>
      <c r="D55" s="1533" t="s">
        <v>2441</v>
      </c>
      <c r="E55" s="1533" t="s">
        <v>2050</v>
      </c>
      <c r="F55" s="1534">
        <v>1717725</v>
      </c>
      <c r="G55" s="1534">
        <v>1717725</v>
      </c>
      <c r="H55" s="1535">
        <f>(G55-F55)*100/F55</f>
        <v>0</v>
      </c>
      <c r="I55" s="1572"/>
    </row>
    <row r="56" spans="1:9" ht="20.25" hidden="1" customHeight="1">
      <c r="A56" s="1916"/>
      <c r="B56" s="1536" t="s">
        <v>1359</v>
      </c>
      <c r="C56" s="1529" t="s">
        <v>2442</v>
      </c>
      <c r="D56" s="1533" t="s">
        <v>2443</v>
      </c>
      <c r="E56" s="1533" t="s">
        <v>2050</v>
      </c>
      <c r="F56" s="1534">
        <v>1928809</v>
      </c>
      <c r="G56" s="1534">
        <v>1928809</v>
      </c>
      <c r="H56" s="1535">
        <f>(G56-F56)*100/F56</f>
        <v>0</v>
      </c>
      <c r="I56" s="1572"/>
    </row>
    <row r="57" spans="1:9" ht="9" hidden="1" customHeight="1">
      <c r="A57" s="1528"/>
      <c r="B57" s="1575"/>
      <c r="C57" s="1531"/>
      <c r="D57" s="1575"/>
      <c r="E57" s="1575"/>
      <c r="F57" s="1541"/>
      <c r="G57" s="1541"/>
      <c r="H57" s="1535"/>
      <c r="I57" s="1516"/>
    </row>
    <row r="58" spans="1:9" ht="30" hidden="1">
      <c r="A58" s="1916" t="s">
        <v>2057</v>
      </c>
      <c r="B58" s="1575"/>
      <c r="C58" s="1531" t="s">
        <v>2444</v>
      </c>
      <c r="D58" s="1533" t="s">
        <v>2445</v>
      </c>
      <c r="E58" s="1575"/>
      <c r="F58" s="1541"/>
      <c r="G58" s="1541"/>
      <c r="H58" s="1535"/>
    </row>
    <row r="59" spans="1:9" ht="21" hidden="1" customHeight="1">
      <c r="A59" s="1916"/>
      <c r="B59" s="1577" t="s">
        <v>1358</v>
      </c>
      <c r="C59" s="1529" t="s">
        <v>2440</v>
      </c>
      <c r="D59" s="1533" t="s">
        <v>2446</v>
      </c>
      <c r="E59" s="1560" t="s">
        <v>2039</v>
      </c>
      <c r="F59" s="1534">
        <v>6109583</v>
      </c>
      <c r="G59" s="1534">
        <v>6109583</v>
      </c>
      <c r="H59" s="1535">
        <f>(G59-F59)*100/F59</f>
        <v>0</v>
      </c>
      <c r="I59" s="1516"/>
    </row>
    <row r="60" spans="1:9" ht="21" hidden="1" customHeight="1">
      <c r="A60" s="1916"/>
      <c r="B60" s="1536" t="s">
        <v>1359</v>
      </c>
      <c r="C60" s="1529" t="s">
        <v>2442</v>
      </c>
      <c r="D60" s="1533" t="s">
        <v>2447</v>
      </c>
      <c r="E60" s="1560" t="s">
        <v>2039</v>
      </c>
      <c r="F60" s="1534">
        <v>6602131</v>
      </c>
      <c r="G60" s="1534">
        <v>6602131</v>
      </c>
      <c r="H60" s="1535">
        <f>(G60-F60)*100/F60</f>
        <v>0</v>
      </c>
      <c r="I60" s="1516"/>
    </row>
    <row r="61" spans="1:9" ht="9" hidden="1" customHeight="1">
      <c r="A61" s="1528"/>
      <c r="B61" s="1575"/>
      <c r="C61" s="1531"/>
      <c r="D61" s="1575"/>
      <c r="E61" s="1575"/>
      <c r="F61" s="1541"/>
      <c r="G61" s="1541"/>
      <c r="H61" s="1535"/>
      <c r="I61" s="1516"/>
    </row>
    <row r="62" spans="1:9" ht="15.75" hidden="1">
      <c r="A62" s="1917" t="s">
        <v>2448</v>
      </c>
      <c r="B62" s="1918"/>
      <c r="C62" s="1918"/>
      <c r="D62" s="1578"/>
      <c r="E62" s="1578"/>
      <c r="F62" s="1574"/>
      <c r="G62" s="1574"/>
      <c r="H62" s="1535"/>
      <c r="I62" s="1516"/>
    </row>
    <row r="63" spans="1:9" ht="9" hidden="1" customHeight="1">
      <c r="A63" s="1533"/>
      <c r="B63" s="1529"/>
      <c r="C63" s="1529"/>
      <c r="D63" s="1530"/>
      <c r="E63" s="1531"/>
      <c r="F63" s="1541"/>
      <c r="G63" s="1541"/>
      <c r="H63" s="1535"/>
      <c r="I63" s="1516"/>
    </row>
    <row r="64" spans="1:9" ht="15.75" hidden="1">
      <c r="A64" s="1913" t="s">
        <v>2038</v>
      </c>
      <c r="B64" s="1557"/>
      <c r="C64" s="1529" t="s">
        <v>2449</v>
      </c>
      <c r="D64" s="1530"/>
      <c r="E64" s="1531"/>
      <c r="F64" s="1541"/>
      <c r="G64" s="1541"/>
      <c r="H64" s="1535"/>
      <c r="I64" s="1516"/>
    </row>
    <row r="65" spans="1:9" ht="9" hidden="1" customHeight="1">
      <c r="A65" s="1914"/>
      <c r="B65" s="1579"/>
      <c r="C65" s="1580"/>
      <c r="D65" s="1580"/>
      <c r="E65" s="1580"/>
      <c r="F65" s="1581"/>
      <c r="G65" s="1581"/>
      <c r="H65" s="1535"/>
      <c r="I65" s="1516"/>
    </row>
    <row r="66" spans="1:9" ht="30" hidden="1">
      <c r="A66" s="1914"/>
      <c r="B66" s="1533" t="s">
        <v>1358</v>
      </c>
      <c r="C66" s="1529" t="s">
        <v>2450</v>
      </c>
      <c r="D66" s="1533" t="s">
        <v>2451</v>
      </c>
      <c r="E66" s="1533" t="s">
        <v>32</v>
      </c>
      <c r="F66" s="1534">
        <v>10579871</v>
      </c>
      <c r="G66" s="1534">
        <v>10579871</v>
      </c>
      <c r="H66" s="1535">
        <f>(G66-F66)*100/F66</f>
        <v>0</v>
      </c>
      <c r="I66" s="1516"/>
    </row>
    <row r="67" spans="1:9" ht="9" hidden="1" customHeight="1">
      <c r="A67" s="1914"/>
      <c r="B67" s="1528"/>
      <c r="C67" s="1549"/>
      <c r="D67" s="1549"/>
      <c r="E67" s="1549"/>
      <c r="F67" s="1550"/>
      <c r="G67" s="1550"/>
      <c r="H67" s="1535"/>
      <c r="I67" s="1516"/>
    </row>
    <row r="68" spans="1:9" ht="30" hidden="1">
      <c r="A68" s="1914"/>
      <c r="B68" s="1533" t="s">
        <v>1359</v>
      </c>
      <c r="C68" s="1529" t="s">
        <v>2452</v>
      </c>
      <c r="D68" s="1533" t="s">
        <v>2453</v>
      </c>
      <c r="E68" s="1533" t="s">
        <v>32</v>
      </c>
      <c r="F68" s="1582">
        <v>13693535</v>
      </c>
      <c r="G68" s="1582">
        <v>13693535</v>
      </c>
      <c r="H68" s="1535">
        <f>(G68-F68)*100/F68</f>
        <v>0</v>
      </c>
      <c r="I68" s="1516"/>
    </row>
    <row r="69" spans="1:9" ht="9" hidden="1" customHeight="1">
      <c r="A69" s="1914"/>
      <c r="B69" s="1528"/>
      <c r="C69" s="1549"/>
      <c r="D69" s="1549"/>
      <c r="E69" s="1549"/>
      <c r="F69" s="1550"/>
      <c r="G69" s="1550"/>
      <c r="H69" s="1535"/>
      <c r="I69" s="1516"/>
    </row>
    <row r="70" spans="1:9" ht="30" hidden="1">
      <c r="A70" s="1915"/>
      <c r="B70" s="1533" t="s">
        <v>1360</v>
      </c>
      <c r="C70" s="1529" t="s">
        <v>2454</v>
      </c>
      <c r="D70" s="1533" t="s">
        <v>2455</v>
      </c>
      <c r="E70" s="1533" t="s">
        <v>32</v>
      </c>
      <c r="F70" s="1582">
        <v>16533311</v>
      </c>
      <c r="G70" s="1582">
        <v>16533311</v>
      </c>
      <c r="H70" s="1535">
        <f>(G70-F70)*100/F70</f>
        <v>0</v>
      </c>
      <c r="I70" s="1516"/>
    </row>
    <row r="71" spans="1:9" ht="9" hidden="1" customHeight="1">
      <c r="A71" s="1533"/>
      <c r="B71" s="1537"/>
      <c r="C71" s="1538"/>
      <c r="D71" s="1538"/>
      <c r="E71" s="1538"/>
      <c r="F71" s="1539"/>
      <c r="G71" s="1539"/>
      <c r="H71" s="1535"/>
      <c r="I71" s="1583"/>
    </row>
    <row r="72" spans="1:9" ht="15.75" hidden="1">
      <c r="A72" s="1913" t="s">
        <v>2041</v>
      </c>
      <c r="B72" s="1529"/>
      <c r="C72" s="1529" t="s">
        <v>2456</v>
      </c>
      <c r="D72" s="1530"/>
      <c r="E72" s="1531"/>
      <c r="F72" s="1541"/>
      <c r="G72" s="1541"/>
      <c r="H72" s="1535"/>
      <c r="I72" s="1516"/>
    </row>
    <row r="73" spans="1:9" ht="15.75" hidden="1">
      <c r="A73" s="1914"/>
      <c r="B73" s="1533" t="s">
        <v>1358</v>
      </c>
      <c r="C73" s="1529" t="s">
        <v>2457</v>
      </c>
      <c r="D73" s="1533" t="s">
        <v>2458</v>
      </c>
      <c r="E73" s="1533" t="s">
        <v>32</v>
      </c>
      <c r="F73" s="1582">
        <v>1627926</v>
      </c>
      <c r="G73" s="1582">
        <v>1627926</v>
      </c>
      <c r="H73" s="1535">
        <f>(G73-F73)*100/F73</f>
        <v>0</v>
      </c>
      <c r="I73" s="1516"/>
    </row>
    <row r="74" spans="1:9" ht="15.75" hidden="1">
      <c r="A74" s="1914"/>
      <c r="B74" s="1533" t="s">
        <v>1359</v>
      </c>
      <c r="C74" s="1529" t="s">
        <v>2459</v>
      </c>
      <c r="D74" s="1533" t="s">
        <v>2460</v>
      </c>
      <c r="E74" s="1533" t="s">
        <v>32</v>
      </c>
      <c r="F74" s="1582">
        <v>4681633</v>
      </c>
      <c r="G74" s="1582">
        <v>4681633</v>
      </c>
      <c r="H74" s="1535">
        <f>(G74-F74)*100/F74</f>
        <v>0</v>
      </c>
      <c r="I74" s="1516"/>
    </row>
    <row r="75" spans="1:9" ht="15.75" hidden="1">
      <c r="A75" s="1915"/>
      <c r="B75" s="1533" t="s">
        <v>1360</v>
      </c>
      <c r="C75" s="1529" t="s">
        <v>2461</v>
      </c>
      <c r="D75" s="1533" t="s">
        <v>2462</v>
      </c>
      <c r="E75" s="1533" t="s">
        <v>32</v>
      </c>
      <c r="F75" s="1582">
        <v>6354713</v>
      </c>
      <c r="G75" s="1582">
        <v>6354713</v>
      </c>
      <c r="H75" s="1535">
        <f>(G75-F75)*100/F75</f>
        <v>0</v>
      </c>
      <c r="I75" s="1516"/>
    </row>
    <row r="76" spans="1:9" ht="9" hidden="1" customHeight="1">
      <c r="A76" s="1560"/>
      <c r="B76" s="1537"/>
      <c r="C76" s="1538"/>
      <c r="D76" s="1538"/>
      <c r="E76" s="1538"/>
      <c r="F76" s="1539"/>
      <c r="G76" s="1539"/>
      <c r="H76" s="1535"/>
      <c r="I76" s="1583"/>
    </row>
    <row r="77" spans="1:9" ht="35.25" hidden="1" customHeight="1">
      <c r="A77" s="1899" t="s">
        <v>2042</v>
      </c>
      <c r="B77" s="1529"/>
      <c r="C77" s="1529" t="s">
        <v>2463</v>
      </c>
      <c r="D77" s="1530"/>
      <c r="E77" s="1531"/>
      <c r="F77" s="1541"/>
      <c r="G77" s="1541"/>
      <c r="H77" s="1535"/>
      <c r="I77" s="1516"/>
    </row>
    <row r="78" spans="1:9" ht="18" hidden="1">
      <c r="A78" s="1914"/>
      <c r="B78" s="1577" t="s">
        <v>1358</v>
      </c>
      <c r="C78" s="1584" t="s">
        <v>2457</v>
      </c>
      <c r="D78" s="1577" t="s">
        <v>2464</v>
      </c>
      <c r="E78" s="1577" t="s">
        <v>32</v>
      </c>
      <c r="F78" s="1585">
        <v>4991026</v>
      </c>
      <c r="G78" s="1585">
        <v>4991026</v>
      </c>
      <c r="H78" s="1535">
        <f>(G78-F78)*100/F78</f>
        <v>0</v>
      </c>
      <c r="I78" s="1586"/>
    </row>
    <row r="79" spans="1:9" ht="15.75" hidden="1">
      <c r="A79" s="1914"/>
      <c r="B79" s="1533" t="s">
        <v>1359</v>
      </c>
      <c r="C79" s="1529" t="s">
        <v>2459</v>
      </c>
      <c r="D79" s="1533" t="s">
        <v>2465</v>
      </c>
      <c r="E79" s="1533" t="s">
        <v>32</v>
      </c>
      <c r="F79" s="1582">
        <v>8453972</v>
      </c>
      <c r="G79" s="1582">
        <v>8453972</v>
      </c>
      <c r="H79" s="1535">
        <f>(G79-F79)*100/F79</f>
        <v>0</v>
      </c>
      <c r="I79" s="1516"/>
    </row>
    <row r="80" spans="1:9" ht="15.75" hidden="1">
      <c r="A80" s="1915"/>
      <c r="B80" s="1533" t="s">
        <v>1360</v>
      </c>
      <c r="C80" s="1529" t="s">
        <v>2461</v>
      </c>
      <c r="D80" s="1533" t="s">
        <v>2466</v>
      </c>
      <c r="E80" s="1533" t="s">
        <v>32</v>
      </c>
      <c r="F80" s="1582">
        <v>10127052</v>
      </c>
      <c r="G80" s="1582">
        <v>10127052</v>
      </c>
      <c r="H80" s="1535">
        <f>(G80-F80)*100/F80</f>
        <v>0</v>
      </c>
      <c r="I80" s="1516"/>
    </row>
    <row r="81" spans="1:9" ht="9" hidden="1" customHeight="1">
      <c r="A81" s="1533"/>
      <c r="B81" s="1528"/>
      <c r="C81" s="1549"/>
      <c r="D81" s="1549"/>
      <c r="E81" s="1549"/>
      <c r="F81" s="1550"/>
      <c r="G81" s="1550"/>
      <c r="H81" s="1535"/>
      <c r="I81" s="1583"/>
    </row>
    <row r="82" spans="1:9" ht="30" hidden="1">
      <c r="A82" s="1587" t="s">
        <v>2043</v>
      </c>
      <c r="B82" s="1559"/>
      <c r="C82" s="1559" t="s">
        <v>2467</v>
      </c>
      <c r="D82" s="1560" t="s">
        <v>2468</v>
      </c>
      <c r="E82" s="1560" t="s">
        <v>32</v>
      </c>
      <c r="F82" s="1588">
        <v>807605</v>
      </c>
      <c r="G82" s="1588">
        <v>807605</v>
      </c>
      <c r="H82" s="1535">
        <f>(G82-F82)*100/F82</f>
        <v>0</v>
      </c>
      <c r="I82" s="1516"/>
    </row>
    <row r="83" spans="1:9" ht="9" hidden="1" customHeight="1">
      <c r="A83" s="1533"/>
      <c r="B83" s="1530"/>
      <c r="C83" s="1531"/>
      <c r="D83" s="1531"/>
      <c r="E83" s="1531"/>
      <c r="F83" s="1541"/>
      <c r="G83" s="1541"/>
      <c r="H83" s="1535"/>
      <c r="I83" s="1516"/>
    </row>
    <row r="84" spans="1:9" ht="30" hidden="1">
      <c r="A84" s="1587" t="s">
        <v>2044</v>
      </c>
      <c r="B84" s="1589"/>
      <c r="C84" s="1589" t="s">
        <v>2469</v>
      </c>
      <c r="D84" s="1590" t="s">
        <v>2470</v>
      </c>
      <c r="E84" s="1590" t="s">
        <v>32</v>
      </c>
      <c r="F84" s="1591">
        <v>460933</v>
      </c>
      <c r="G84" s="1591">
        <v>460933</v>
      </c>
      <c r="H84" s="1535">
        <f>(G84-F84)*100/F84</f>
        <v>0</v>
      </c>
      <c r="I84" s="1516"/>
    </row>
    <row r="85" spans="1:9" ht="9" hidden="1" customHeight="1">
      <c r="A85" s="1592"/>
      <c r="B85" s="1530"/>
      <c r="C85" s="1531"/>
      <c r="D85" s="1531"/>
      <c r="E85" s="1531"/>
      <c r="F85" s="1541"/>
      <c r="G85" s="1541"/>
      <c r="H85" s="1535"/>
      <c r="I85" s="1516"/>
    </row>
    <row r="86" spans="1:9" ht="20.25" hidden="1" customHeight="1">
      <c r="A86" s="1587" t="s">
        <v>2045</v>
      </c>
      <c r="B86" s="1589"/>
      <c r="C86" s="1589" t="s">
        <v>2471</v>
      </c>
      <c r="D86" s="1590" t="s">
        <v>2472</v>
      </c>
      <c r="E86" s="1590" t="s">
        <v>32</v>
      </c>
      <c r="F86" s="1591">
        <v>524550</v>
      </c>
      <c r="G86" s="1591">
        <v>524550</v>
      </c>
      <c r="H86" s="1535">
        <f>(G86-F86)*100/F86</f>
        <v>0</v>
      </c>
      <c r="I86" s="1516"/>
    </row>
    <row r="87" spans="1:9" ht="9" hidden="1" customHeight="1">
      <c r="A87" s="1592"/>
      <c r="B87" s="1530"/>
      <c r="C87" s="1531"/>
      <c r="D87" s="1531"/>
      <c r="E87" s="1531"/>
      <c r="F87" s="1541"/>
      <c r="G87" s="1541"/>
      <c r="H87" s="1535"/>
      <c r="I87" s="1516"/>
    </row>
    <row r="88" spans="1:9" ht="15.75" hidden="1">
      <c r="A88" s="1913" t="s">
        <v>2047</v>
      </c>
      <c r="B88" s="1529"/>
      <c r="C88" s="1529" t="s">
        <v>2473</v>
      </c>
      <c r="D88" s="1530"/>
      <c r="E88" s="1531"/>
      <c r="F88" s="1541"/>
      <c r="G88" s="1541"/>
      <c r="H88" s="1535"/>
      <c r="I88" s="1516"/>
    </row>
    <row r="89" spans="1:9" ht="15.75" hidden="1">
      <c r="A89" s="1914"/>
      <c r="B89" s="1533" t="s">
        <v>1358</v>
      </c>
      <c r="C89" s="1529" t="s">
        <v>2474</v>
      </c>
      <c r="D89" s="1533" t="s">
        <v>2475</v>
      </c>
      <c r="E89" s="1533" t="s">
        <v>32</v>
      </c>
      <c r="F89" s="1582">
        <v>4612946</v>
      </c>
      <c r="G89" s="1582">
        <v>4612946</v>
      </c>
      <c r="H89" s="1535">
        <f>(G89-F89)*100/F89</f>
        <v>0</v>
      </c>
      <c r="I89" s="1516"/>
    </row>
    <row r="90" spans="1:9" ht="15.75" hidden="1">
      <c r="A90" s="1914"/>
      <c r="B90" s="1577" t="s">
        <v>1359</v>
      </c>
      <c r="C90" s="1584" t="s">
        <v>2476</v>
      </c>
      <c r="D90" s="1577" t="s">
        <v>2477</v>
      </c>
      <c r="E90" s="1577" t="s">
        <v>32</v>
      </c>
      <c r="F90" s="1585">
        <v>4665819</v>
      </c>
      <c r="G90" s="1585">
        <v>4665819</v>
      </c>
      <c r="H90" s="1535">
        <f>(G90-F90)*100/F90</f>
        <v>0</v>
      </c>
      <c r="I90" s="1516"/>
    </row>
    <row r="91" spans="1:9" ht="15.75" hidden="1">
      <c r="A91" s="1915"/>
      <c r="B91" s="1533" t="s">
        <v>1360</v>
      </c>
      <c r="C91" s="1529" t="s">
        <v>2478</v>
      </c>
      <c r="D91" s="1533" t="s">
        <v>2479</v>
      </c>
      <c r="E91" s="1533" t="s">
        <v>32</v>
      </c>
      <c r="F91" s="1582">
        <v>5215262</v>
      </c>
      <c r="G91" s="1582">
        <v>5215262</v>
      </c>
      <c r="H91" s="1535">
        <f>(G91-F91)*100/F91</f>
        <v>0</v>
      </c>
      <c r="I91" s="1516"/>
    </row>
    <row r="92" spans="1:9" ht="9" hidden="1" customHeight="1">
      <c r="A92" s="1533"/>
      <c r="B92" s="1528"/>
      <c r="C92" s="1549"/>
      <c r="D92" s="1549"/>
      <c r="E92" s="1549"/>
      <c r="F92" s="1550"/>
      <c r="G92" s="1550"/>
      <c r="H92" s="1535"/>
      <c r="I92" s="1583"/>
    </row>
    <row r="93" spans="1:9" ht="15.75" hidden="1">
      <c r="A93" s="1556" t="s">
        <v>2048</v>
      </c>
      <c r="B93" s="1559"/>
      <c r="C93" s="1559" t="s">
        <v>2480</v>
      </c>
      <c r="D93" s="1560" t="s">
        <v>2481</v>
      </c>
      <c r="E93" s="1560" t="s">
        <v>32</v>
      </c>
      <c r="F93" s="1588">
        <v>2229685</v>
      </c>
      <c r="G93" s="1588">
        <v>2229685</v>
      </c>
      <c r="H93" s="1535">
        <f>(G93-F93)*100/F93</f>
        <v>0</v>
      </c>
      <c r="I93" s="1516"/>
    </row>
    <row r="94" spans="1:9" ht="8.25" hidden="1" customHeight="1">
      <c r="A94" s="1738"/>
      <c r="B94" s="1529"/>
      <c r="C94" s="1559"/>
      <c r="D94" s="1560"/>
      <c r="E94" s="1560"/>
      <c r="F94" s="1588"/>
      <c r="G94" s="1588"/>
      <c r="H94" s="1535"/>
      <c r="I94" s="1516"/>
    </row>
    <row r="95" spans="1:9" ht="34.5" hidden="1" customHeight="1">
      <c r="A95" s="1925" t="s">
        <v>2049</v>
      </c>
      <c r="B95" s="1577" t="s">
        <v>1358</v>
      </c>
      <c r="C95" s="1559" t="s">
        <v>2631</v>
      </c>
      <c r="D95" s="1560" t="s">
        <v>2632</v>
      </c>
      <c r="E95" s="1560" t="s">
        <v>32</v>
      </c>
      <c r="F95" s="1588">
        <v>341602</v>
      </c>
      <c r="G95" s="1588">
        <v>341602</v>
      </c>
      <c r="H95" s="1742" t="s">
        <v>1846</v>
      </c>
      <c r="I95" s="1516"/>
    </row>
    <row r="96" spans="1:9" ht="33.75" hidden="1" customHeight="1">
      <c r="A96" s="1925"/>
      <c r="B96" s="1577" t="s">
        <v>1359</v>
      </c>
      <c r="C96" s="1559" t="s">
        <v>2633</v>
      </c>
      <c r="D96" s="1560" t="s">
        <v>2634</v>
      </c>
      <c r="E96" s="1560" t="s">
        <v>32</v>
      </c>
      <c r="F96" s="1588">
        <v>346060</v>
      </c>
      <c r="G96" s="1588">
        <v>346060</v>
      </c>
      <c r="H96" s="1742" t="s">
        <v>1846</v>
      </c>
      <c r="I96" s="1516"/>
    </row>
    <row r="97" spans="1:9" ht="9.75" customHeight="1">
      <c r="A97" s="1743"/>
      <c r="B97" s="1744"/>
      <c r="C97" s="1745"/>
      <c r="D97" s="1746"/>
      <c r="E97" s="1746"/>
      <c r="F97" s="1747"/>
      <c r="G97" s="1747"/>
      <c r="H97" s="1742"/>
      <c r="I97" s="1516"/>
    </row>
    <row r="98" spans="1:9" ht="15.75" customHeight="1">
      <c r="A98" s="1922" t="s">
        <v>2058</v>
      </c>
      <c r="B98" s="1923"/>
      <c r="C98" s="1923"/>
      <c r="D98" s="1593"/>
      <c r="E98" s="1593"/>
      <c r="F98" s="1594"/>
      <c r="G98" s="1594"/>
      <c r="H98" s="1595"/>
      <c r="I98" s="1516"/>
    </row>
    <row r="99" spans="1:9" ht="9" customHeight="1">
      <c r="A99" s="1596"/>
      <c r="B99" s="1597"/>
      <c r="C99" s="1598"/>
      <c r="D99" s="1598"/>
      <c r="E99" s="1598"/>
      <c r="F99" s="1599"/>
      <c r="G99" s="1599"/>
      <c r="H99" s="1595"/>
      <c r="I99" s="1516"/>
    </row>
    <row r="100" spans="1:9" ht="21" customHeight="1">
      <c r="A100" s="1919" t="s">
        <v>2038</v>
      </c>
      <c r="B100" s="1600"/>
      <c r="C100" s="1601" t="s">
        <v>2059</v>
      </c>
      <c r="D100" s="1602"/>
      <c r="E100" s="1602"/>
      <c r="F100" s="1603"/>
      <c r="G100" s="1603"/>
      <c r="H100" s="1595"/>
      <c r="I100" s="1516"/>
    </row>
    <row r="101" spans="1:9" ht="15.75">
      <c r="A101" s="1920"/>
      <c r="B101" s="1604" t="s">
        <v>1358</v>
      </c>
      <c r="C101" s="1601" t="s">
        <v>2060</v>
      </c>
      <c r="D101" s="1604" t="s">
        <v>2061</v>
      </c>
      <c r="E101" s="1604" t="s">
        <v>2039</v>
      </c>
      <c r="F101" s="1588">
        <v>398339</v>
      </c>
      <c r="G101" s="1588">
        <v>421231</v>
      </c>
      <c r="H101" s="1605">
        <f>(G101-F101)*100/F101</f>
        <v>5.7468638521460367</v>
      </c>
      <c r="I101" s="1516"/>
    </row>
    <row r="102" spans="1:9" ht="15.75">
      <c r="A102" s="1921"/>
      <c r="B102" s="1606" t="s">
        <v>1359</v>
      </c>
      <c r="C102" s="1607" t="s">
        <v>2062</v>
      </c>
      <c r="D102" s="1606" t="s">
        <v>2063</v>
      </c>
      <c r="E102" s="1606" t="s">
        <v>2039</v>
      </c>
      <c r="F102" s="1588">
        <v>318076</v>
      </c>
      <c r="G102" s="1588">
        <v>336793</v>
      </c>
      <c r="H102" s="1605">
        <f>(G102-F102)*100/F102</f>
        <v>5.8844427118047262</v>
      </c>
      <c r="I102" s="1516"/>
    </row>
    <row r="103" spans="1:9" ht="9" customHeight="1">
      <c r="A103" s="1596"/>
      <c r="B103" s="1597"/>
      <c r="C103" s="1598"/>
      <c r="D103" s="1598"/>
      <c r="E103" s="1598"/>
      <c r="F103" s="1588"/>
      <c r="G103" s="1588"/>
      <c r="H103" s="1588"/>
      <c r="I103" s="1516"/>
    </row>
    <row r="104" spans="1:9" ht="15.75">
      <c r="A104" s="1608" t="s">
        <v>2041</v>
      </c>
      <c r="B104" s="1609"/>
      <c r="C104" s="1609" t="s">
        <v>2064</v>
      </c>
      <c r="D104" s="1610" t="s">
        <v>2065</v>
      </c>
      <c r="E104" s="1610" t="s">
        <v>32</v>
      </c>
      <c r="F104" s="1588">
        <v>50925</v>
      </c>
      <c r="G104" s="1588">
        <v>50718</v>
      </c>
      <c r="H104" s="1605">
        <f>(G104-F104)*100/F104</f>
        <v>-0.40648011782032401</v>
      </c>
      <c r="I104" s="1516"/>
    </row>
    <row r="105" spans="1:9" ht="9" customHeight="1">
      <c r="A105" s="1606"/>
      <c r="B105" s="1597"/>
      <c r="C105" s="1598"/>
      <c r="D105" s="1598"/>
      <c r="E105" s="1598"/>
      <c r="F105" s="1588"/>
      <c r="G105" s="1588"/>
      <c r="H105" s="1588"/>
      <c r="I105" s="1583"/>
    </row>
    <row r="106" spans="1:9" ht="38.25" customHeight="1">
      <c r="A106" s="1922" t="s">
        <v>2066</v>
      </c>
      <c r="B106" s="1923"/>
      <c r="C106" s="1923"/>
      <c r="D106" s="1593"/>
      <c r="E106" s="1593"/>
      <c r="F106" s="1588"/>
      <c r="G106" s="1588"/>
      <c r="H106" s="1588"/>
      <c r="I106" s="1516"/>
    </row>
    <row r="107" spans="1:9" ht="9" customHeight="1">
      <c r="A107" s="1611"/>
      <c r="B107" s="1612"/>
      <c r="C107" s="1593"/>
      <c r="D107" s="1593"/>
      <c r="E107" s="1593"/>
      <c r="F107" s="1588"/>
      <c r="G107" s="1588"/>
      <c r="H107" s="1588"/>
      <c r="I107" s="1516"/>
    </row>
    <row r="108" spans="1:9" ht="15.75">
      <c r="A108" s="1919" t="s">
        <v>2038</v>
      </c>
      <c r="B108" s="1613"/>
      <c r="C108" s="1601" t="s">
        <v>2067</v>
      </c>
      <c r="D108" s="1614"/>
      <c r="E108" s="1614"/>
      <c r="F108" s="1588"/>
      <c r="G108" s="1588"/>
      <c r="H108" s="1588"/>
      <c r="I108" s="1516"/>
    </row>
    <row r="109" spans="1:9" ht="15.75">
      <c r="A109" s="1920"/>
      <c r="B109" s="1604" t="s">
        <v>1358</v>
      </c>
      <c r="C109" s="1601" t="s">
        <v>2068</v>
      </c>
      <c r="D109" s="1604" t="s">
        <v>2069</v>
      </c>
      <c r="E109" s="1604" t="s">
        <v>2039</v>
      </c>
      <c r="F109" s="1588">
        <v>737634</v>
      </c>
      <c r="G109" s="1588">
        <v>742474</v>
      </c>
      <c r="H109" s="1605">
        <f>(G109-F109)*100/F109</f>
        <v>0.65615196696464639</v>
      </c>
      <c r="I109" s="1516"/>
    </row>
    <row r="110" spans="1:9" ht="15.75">
      <c r="A110" s="1921"/>
      <c r="B110" s="1596" t="s">
        <v>1359</v>
      </c>
      <c r="C110" s="1615" t="s">
        <v>2040</v>
      </c>
      <c r="D110" s="1606" t="s">
        <v>2070</v>
      </c>
      <c r="E110" s="1606" t="s">
        <v>2039</v>
      </c>
      <c r="F110" s="1588">
        <v>474843</v>
      </c>
      <c r="G110" s="1588">
        <v>507754</v>
      </c>
      <c r="H110" s="1605">
        <f>(G110-F110)*100/F110</f>
        <v>6.9309224312035767</v>
      </c>
      <c r="I110" s="1516"/>
    </row>
    <row r="111" spans="1:9" ht="9.75" customHeight="1">
      <c r="A111" s="1616"/>
      <c r="B111" s="1596"/>
      <c r="C111" s="1607"/>
      <c r="D111" s="1606"/>
      <c r="E111" s="1606"/>
      <c r="F111" s="1588"/>
      <c r="G111" s="1588"/>
      <c r="H111" s="1588"/>
      <c r="I111" s="1516"/>
    </row>
    <row r="112" spans="1:9" ht="15.75">
      <c r="A112" s="1608" t="s">
        <v>2041</v>
      </c>
      <c r="B112" s="1596" t="s">
        <v>1359</v>
      </c>
      <c r="C112" s="1615" t="s">
        <v>2071</v>
      </c>
      <c r="D112" s="1596" t="s">
        <v>2072</v>
      </c>
      <c r="E112" s="1596" t="s">
        <v>2046</v>
      </c>
      <c r="F112" s="1588">
        <v>42418</v>
      </c>
      <c r="G112" s="1588">
        <v>40041</v>
      </c>
      <c r="H112" s="1605">
        <f>(G112-F112)*100/F112</f>
        <v>-5.6037531236739122</v>
      </c>
      <c r="I112" s="1516"/>
    </row>
    <row r="113" spans="1:9" ht="15.75">
      <c r="A113" s="1919" t="s">
        <v>2042</v>
      </c>
      <c r="B113" s="1596" t="s">
        <v>1360</v>
      </c>
      <c r="C113" s="1615" t="s">
        <v>2073</v>
      </c>
      <c r="D113" s="1596" t="s">
        <v>2074</v>
      </c>
      <c r="E113" s="1606"/>
      <c r="F113" s="1588"/>
      <c r="G113" s="1588"/>
      <c r="H113" s="1588"/>
      <c r="I113" s="1516"/>
    </row>
    <row r="114" spans="1:9" ht="39" customHeight="1">
      <c r="A114" s="1920"/>
      <c r="B114" s="1596" t="s">
        <v>2051</v>
      </c>
      <c r="C114" s="1615" t="s">
        <v>2075</v>
      </c>
      <c r="D114" s="1596"/>
      <c r="E114" s="1606"/>
      <c r="F114" s="1588"/>
      <c r="G114" s="1588"/>
      <c r="H114" s="1588"/>
      <c r="I114" s="1516"/>
    </row>
    <row r="115" spans="1:9" ht="24" customHeight="1">
      <c r="A115" s="1920"/>
      <c r="B115" s="1604" t="s">
        <v>1358</v>
      </c>
      <c r="C115" s="1615" t="s">
        <v>2076</v>
      </c>
      <c r="D115" s="1596" t="s">
        <v>2077</v>
      </c>
      <c r="E115" s="1606" t="s">
        <v>2039</v>
      </c>
      <c r="F115" s="1588">
        <v>2096624</v>
      </c>
      <c r="G115" s="1588">
        <v>2083109</v>
      </c>
      <c r="H115" s="1605">
        <f>(G115-F115)*100/F115</f>
        <v>-0.64460771220781599</v>
      </c>
      <c r="I115" s="1516"/>
    </row>
    <row r="116" spans="1:9" ht="24" customHeight="1">
      <c r="A116" s="1920"/>
      <c r="B116" s="1596" t="s">
        <v>1359</v>
      </c>
      <c r="C116" s="1615" t="s">
        <v>2078</v>
      </c>
      <c r="D116" s="1596" t="s">
        <v>2079</v>
      </c>
      <c r="E116" s="1606" t="s">
        <v>2039</v>
      </c>
      <c r="F116" s="1588">
        <v>2354393</v>
      </c>
      <c r="G116" s="1588">
        <v>2358655</v>
      </c>
      <c r="H116" s="1605">
        <f>(G116-F116)*100/F116</f>
        <v>0.18102330409579029</v>
      </c>
      <c r="I116" s="1516"/>
    </row>
    <row r="117" spans="1:9" ht="19.5" customHeight="1">
      <c r="A117" s="1920"/>
      <c r="B117" s="1596" t="s">
        <v>2052</v>
      </c>
      <c r="C117" s="1615" t="s">
        <v>2080</v>
      </c>
      <c r="D117" s="1596"/>
      <c r="E117" s="1606"/>
      <c r="F117" s="1588"/>
      <c r="G117" s="1588"/>
      <c r="H117" s="1588"/>
      <c r="I117" s="1516"/>
    </row>
    <row r="118" spans="1:9" ht="25.5" customHeight="1">
      <c r="A118" s="1920"/>
      <c r="B118" s="1604" t="s">
        <v>1358</v>
      </c>
      <c r="C118" s="1615" t="s">
        <v>2076</v>
      </c>
      <c r="D118" s="1596" t="s">
        <v>2081</v>
      </c>
      <c r="E118" s="1606" t="s">
        <v>2039</v>
      </c>
      <c r="F118" s="1617">
        <v>1208079</v>
      </c>
      <c r="G118" s="1617">
        <v>1261859</v>
      </c>
      <c r="H118" s="1595">
        <f>(G118-F118)*100/F118</f>
        <v>4.4516956258655274</v>
      </c>
      <c r="I118" s="1516"/>
    </row>
    <row r="119" spans="1:9" ht="25.5" customHeight="1">
      <c r="A119" s="1921"/>
      <c r="B119" s="1596" t="s">
        <v>1359</v>
      </c>
      <c r="C119" s="1615" t="s">
        <v>2078</v>
      </c>
      <c r="D119" s="1596" t="s">
        <v>2082</v>
      </c>
      <c r="E119" s="1606" t="s">
        <v>2039</v>
      </c>
      <c r="F119" s="1617">
        <v>1466800</v>
      </c>
      <c r="G119" s="1617">
        <v>1538385</v>
      </c>
      <c r="H119" s="1595">
        <f>(G119-F119)*100/F119</f>
        <v>4.8803517862012544</v>
      </c>
      <c r="I119" s="1516"/>
    </row>
    <row r="120" spans="1:9" ht="30">
      <c r="A120" s="1608" t="s">
        <v>2043</v>
      </c>
      <c r="B120" s="1596" t="s">
        <v>1362</v>
      </c>
      <c r="C120" s="1615" t="s">
        <v>2083</v>
      </c>
      <c r="D120" s="1596" t="s">
        <v>2084</v>
      </c>
      <c r="E120" s="1606" t="s">
        <v>2039</v>
      </c>
      <c r="F120" s="1617">
        <v>299414</v>
      </c>
      <c r="G120" s="1617">
        <v>351697</v>
      </c>
      <c r="H120" s="1595">
        <f>(G120-F120)*100/F120</f>
        <v>17.461775334486699</v>
      </c>
      <c r="I120" s="1516"/>
    </row>
    <row r="121" spans="1:9" ht="30">
      <c r="A121" s="1608" t="s">
        <v>2044</v>
      </c>
      <c r="B121" s="1606" t="s">
        <v>1366</v>
      </c>
      <c r="C121" s="1607" t="s">
        <v>2085</v>
      </c>
      <c r="D121" s="1606" t="s">
        <v>2086</v>
      </c>
      <c r="E121" s="1596" t="s">
        <v>2039</v>
      </c>
      <c r="F121" s="1618">
        <v>210341</v>
      </c>
      <c r="G121" s="1618">
        <v>242931</v>
      </c>
      <c r="H121" s="1595">
        <f>(G121-F121)*100/F121</f>
        <v>15.493888495348029</v>
      </c>
      <c r="I121" s="1516"/>
    </row>
    <row r="122" spans="1:9" ht="30">
      <c r="A122" s="1608" t="s">
        <v>2045</v>
      </c>
      <c r="B122" s="1619" t="s">
        <v>1395</v>
      </c>
      <c r="C122" s="1615" t="s">
        <v>2087</v>
      </c>
      <c r="D122" s="1596" t="s">
        <v>2088</v>
      </c>
      <c r="E122" s="1596" t="s">
        <v>2039</v>
      </c>
      <c r="F122" s="1617">
        <v>3093223</v>
      </c>
      <c r="G122" s="1617">
        <v>3115857</v>
      </c>
      <c r="H122" s="1595">
        <f>(G122-F122)*100/F122</f>
        <v>0.73172868558134996</v>
      </c>
      <c r="I122" s="1516"/>
    </row>
    <row r="123" spans="1:9" ht="9" customHeight="1">
      <c r="A123" s="1596"/>
      <c r="B123" s="1597"/>
      <c r="C123" s="1598"/>
      <c r="D123" s="1598"/>
      <c r="E123" s="1598"/>
      <c r="F123" s="1599"/>
      <c r="G123" s="1599"/>
      <c r="H123" s="1595"/>
      <c r="I123" s="1516"/>
    </row>
    <row r="124" spans="1:9" ht="24" customHeight="1">
      <c r="A124" s="1924" t="s">
        <v>2047</v>
      </c>
      <c r="B124" s="1615"/>
      <c r="C124" s="1615" t="s">
        <v>2089</v>
      </c>
      <c r="D124" s="1602"/>
      <c r="E124" s="1602"/>
      <c r="F124" s="1603"/>
      <c r="G124" s="1603"/>
      <c r="H124" s="1595"/>
      <c r="I124" s="1516"/>
    </row>
    <row r="125" spans="1:9" ht="21.75" customHeight="1">
      <c r="A125" s="1924"/>
      <c r="B125" s="1596" t="s">
        <v>1358</v>
      </c>
      <c r="C125" s="1615" t="s">
        <v>2090</v>
      </c>
      <c r="D125" s="1604" t="s">
        <v>2091</v>
      </c>
      <c r="E125" s="1604" t="s">
        <v>32</v>
      </c>
      <c r="F125" s="1620">
        <v>115307</v>
      </c>
      <c r="G125" s="1620">
        <v>110550</v>
      </c>
      <c r="H125" s="1595">
        <f>(G125-F125)*100/F125</f>
        <v>-4.1255084253341083</v>
      </c>
      <c r="I125" s="1516"/>
    </row>
    <row r="126" spans="1:9" ht="21.75" customHeight="1">
      <c r="A126" s="1924"/>
      <c r="B126" s="1596" t="s">
        <v>1359</v>
      </c>
      <c r="C126" s="1615" t="s">
        <v>2040</v>
      </c>
      <c r="D126" s="1604" t="s">
        <v>2092</v>
      </c>
      <c r="E126" s="1604" t="s">
        <v>32</v>
      </c>
      <c r="F126" s="1617">
        <v>71217</v>
      </c>
      <c r="G126" s="1617">
        <v>71167</v>
      </c>
      <c r="H126" s="1595">
        <f>(G126-F126)*100/F126</f>
        <v>-7.0207955965570015E-2</v>
      </c>
      <c r="I126" s="1516"/>
    </row>
    <row r="127" spans="1:9" ht="9" customHeight="1">
      <c r="A127" s="1621"/>
      <c r="B127" s="1622"/>
      <c r="C127" s="1623"/>
      <c r="D127" s="1624"/>
      <c r="E127" s="1624"/>
      <c r="F127" s="1625"/>
      <c r="G127" s="1625"/>
      <c r="H127" s="1626"/>
      <c r="I127" s="1516"/>
    </row>
    <row r="128" spans="1:9" ht="30">
      <c r="A128" s="1924" t="s">
        <v>2048</v>
      </c>
      <c r="B128" s="1615"/>
      <c r="C128" s="1615" t="s">
        <v>2093</v>
      </c>
      <c r="D128" s="1615"/>
      <c r="E128" s="1615"/>
      <c r="F128" s="1627"/>
      <c r="G128" s="1627"/>
      <c r="H128" s="1595"/>
      <c r="I128" s="1516"/>
    </row>
    <row r="129" spans="1:9" ht="20.25" customHeight="1">
      <c r="A129" s="1924"/>
      <c r="B129" s="1596" t="s">
        <v>1358</v>
      </c>
      <c r="C129" s="1615" t="s">
        <v>2060</v>
      </c>
      <c r="D129" s="1596" t="s">
        <v>2094</v>
      </c>
      <c r="E129" s="1596" t="s">
        <v>2039</v>
      </c>
      <c r="F129" s="1617">
        <v>552582</v>
      </c>
      <c r="G129" s="1617">
        <v>569488</v>
      </c>
      <c r="H129" s="1595">
        <f>(G129-F129)*100/F129</f>
        <v>3.0594554292394611</v>
      </c>
      <c r="I129" s="1516"/>
    </row>
    <row r="130" spans="1:9" ht="20.25" customHeight="1">
      <c r="A130" s="1924"/>
      <c r="B130" s="1596" t="s">
        <v>1359</v>
      </c>
      <c r="C130" s="1615" t="s">
        <v>2095</v>
      </c>
      <c r="D130" s="1596" t="s">
        <v>2096</v>
      </c>
      <c r="E130" s="1596" t="s">
        <v>2039</v>
      </c>
      <c r="F130" s="1617">
        <v>481548</v>
      </c>
      <c r="G130" s="1617">
        <v>485050</v>
      </c>
      <c r="H130" s="1595">
        <f>(G130-F130)*100/F130</f>
        <v>0.72723799081296159</v>
      </c>
      <c r="I130" s="1516"/>
    </row>
    <row r="131" spans="1:9" ht="9" customHeight="1">
      <c r="A131" s="1596"/>
      <c r="B131" s="1628"/>
      <c r="C131" s="1623"/>
      <c r="D131" s="1623"/>
      <c r="E131" s="1623"/>
      <c r="F131" s="1629"/>
      <c r="G131" s="1629"/>
      <c r="H131" s="1595"/>
      <c r="I131" s="1516"/>
    </row>
    <row r="132" spans="1:9" ht="30">
      <c r="A132" s="1608" t="s">
        <v>2049</v>
      </c>
      <c r="B132" s="1615"/>
      <c r="C132" s="1615" t="s">
        <v>2097</v>
      </c>
      <c r="D132" s="1596" t="s">
        <v>2098</v>
      </c>
      <c r="E132" s="1596" t="s">
        <v>32</v>
      </c>
      <c r="F132" s="1617">
        <v>84631</v>
      </c>
      <c r="G132" s="1617">
        <v>81899</v>
      </c>
      <c r="H132" s="1595">
        <f>(G132-F132)*100/F132</f>
        <v>-3.2281315357256797</v>
      </c>
      <c r="I132" s="1516"/>
    </row>
    <row r="133" spans="1:9" ht="9" customHeight="1">
      <c r="A133" s="1608"/>
      <c r="B133" s="1615"/>
      <c r="C133" s="1615"/>
      <c r="D133" s="1596"/>
      <c r="E133" s="1596"/>
      <c r="F133" s="1617"/>
      <c r="G133" s="1617"/>
      <c r="H133" s="1595"/>
      <c r="I133" s="1516"/>
    </row>
    <row r="134" spans="1:9" ht="15.75">
      <c r="A134" s="1919" t="s">
        <v>2053</v>
      </c>
      <c r="B134" s="1615"/>
      <c r="C134" s="1615" t="s">
        <v>2099</v>
      </c>
      <c r="D134" s="1596"/>
      <c r="E134" s="1596"/>
      <c r="F134" s="1617"/>
      <c r="G134" s="1617"/>
      <c r="H134" s="1595"/>
      <c r="I134" s="1516"/>
    </row>
    <row r="135" spans="1:9" ht="15.75">
      <c r="A135" s="1920"/>
      <c r="B135" s="1596" t="s">
        <v>2051</v>
      </c>
      <c r="C135" s="1615" t="s">
        <v>2040</v>
      </c>
      <c r="D135" s="1596"/>
      <c r="E135" s="1596"/>
      <c r="F135" s="1617"/>
      <c r="G135" s="1617"/>
      <c r="H135" s="1595"/>
      <c r="I135" s="1516"/>
    </row>
    <row r="136" spans="1:9" ht="15.75">
      <c r="A136" s="1920"/>
      <c r="B136" s="1596" t="s">
        <v>1358</v>
      </c>
      <c r="C136" s="1615" t="s">
        <v>2100</v>
      </c>
      <c r="D136" s="1596" t="s">
        <v>2101</v>
      </c>
      <c r="E136" s="1596" t="s">
        <v>2039</v>
      </c>
      <c r="F136" s="1617">
        <v>551310</v>
      </c>
      <c r="G136" s="1617">
        <v>604799</v>
      </c>
      <c r="H136" s="1595">
        <f>(G136-F136)*100/F136</f>
        <v>9.7021639368050643</v>
      </c>
      <c r="I136" s="1516"/>
    </row>
    <row r="137" spans="1:9" ht="15.75">
      <c r="A137" s="1921"/>
      <c r="B137" s="1596" t="s">
        <v>1359</v>
      </c>
      <c r="C137" s="1615" t="s">
        <v>2102</v>
      </c>
      <c r="D137" s="1596" t="s">
        <v>2103</v>
      </c>
      <c r="E137" s="1596" t="s">
        <v>2039</v>
      </c>
      <c r="F137" s="1617">
        <v>643728</v>
      </c>
      <c r="G137" s="1617">
        <v>713802</v>
      </c>
      <c r="H137" s="1595">
        <f>(G137-F137)*100/F137</f>
        <v>10.885653567966594</v>
      </c>
      <c r="I137" s="1516"/>
    </row>
    <row r="138" spans="1:9" ht="9" customHeight="1">
      <c r="A138" s="1616"/>
      <c r="B138" s="1596"/>
      <c r="C138" s="1615"/>
      <c r="D138" s="1596"/>
      <c r="E138" s="1596"/>
      <c r="F138" s="1617"/>
      <c r="G138" s="1617"/>
      <c r="H138" s="1595"/>
      <c r="I138" s="1516"/>
    </row>
    <row r="139" spans="1:9" ht="15.75">
      <c r="A139" s="1919" t="s">
        <v>2054</v>
      </c>
      <c r="B139" s="1615"/>
      <c r="C139" s="1615" t="s">
        <v>2104</v>
      </c>
      <c r="D139" s="1596"/>
      <c r="E139" s="1596"/>
      <c r="F139" s="1617"/>
      <c r="G139" s="1617"/>
      <c r="H139" s="1595"/>
      <c r="I139" s="1516"/>
    </row>
    <row r="140" spans="1:9" ht="15.75">
      <c r="A140" s="1920"/>
      <c r="B140" s="1596" t="s">
        <v>1358</v>
      </c>
      <c r="C140" s="1615" t="s">
        <v>2105</v>
      </c>
      <c r="D140" s="1596" t="s">
        <v>2106</v>
      </c>
      <c r="E140" s="1596" t="s">
        <v>2039</v>
      </c>
      <c r="F140" s="1617">
        <v>888764</v>
      </c>
      <c r="G140" s="1617">
        <v>908946</v>
      </c>
      <c r="H140" s="1595">
        <f>(G140-F140)*100/F140</f>
        <v>2.2707940465635423</v>
      </c>
      <c r="I140" s="1516"/>
    </row>
    <row r="141" spans="1:9" ht="15.75">
      <c r="A141" s="1921"/>
      <c r="B141" s="1596" t="s">
        <v>1359</v>
      </c>
      <c r="C141" s="1615" t="s">
        <v>2107</v>
      </c>
      <c r="D141" s="1596" t="s">
        <v>2108</v>
      </c>
      <c r="E141" s="1596" t="s">
        <v>2039</v>
      </c>
      <c r="F141" s="1617">
        <v>981181</v>
      </c>
      <c r="G141" s="1617">
        <v>1017948</v>
      </c>
      <c r="H141" s="1595">
        <f>(G141-F141)*100/F141</f>
        <v>3.7472189127184485</v>
      </c>
      <c r="I141" s="1516"/>
    </row>
    <row r="142" spans="1:9" ht="30">
      <c r="A142" s="1608" t="s">
        <v>2055</v>
      </c>
      <c r="B142" s="1615"/>
      <c r="C142" s="1615" t="s">
        <v>2109</v>
      </c>
      <c r="D142" s="1596" t="s">
        <v>2110</v>
      </c>
      <c r="E142" s="1596" t="s">
        <v>2046</v>
      </c>
      <c r="F142" s="1617">
        <v>48134</v>
      </c>
      <c r="G142" s="1617">
        <v>45327</v>
      </c>
      <c r="H142" s="1595">
        <f>(G142-F142)*100/F142</f>
        <v>-5.8316366809323972</v>
      </c>
      <c r="I142" s="1516"/>
    </row>
    <row r="143" spans="1:9" ht="63" customHeight="1">
      <c r="A143" s="1919" t="s">
        <v>2056</v>
      </c>
      <c r="B143" s="1615"/>
      <c r="C143" s="1615" t="s">
        <v>2764</v>
      </c>
      <c r="D143" s="1596" t="s">
        <v>2111</v>
      </c>
      <c r="E143" s="1596"/>
      <c r="F143" s="1617"/>
      <c r="G143" s="1617"/>
      <c r="H143" s="1595"/>
      <c r="I143" s="1516"/>
    </row>
    <row r="144" spans="1:9" ht="30">
      <c r="A144" s="1920"/>
      <c r="B144" s="1630" t="s">
        <v>2051</v>
      </c>
      <c r="C144" s="1615" t="s">
        <v>2112</v>
      </c>
      <c r="D144" s="1596" t="s">
        <v>2113</v>
      </c>
      <c r="E144" s="1596" t="s">
        <v>2050</v>
      </c>
      <c r="F144" s="1792">
        <v>1520938</v>
      </c>
      <c r="G144" s="1792">
        <v>1704732</v>
      </c>
      <c r="H144" s="1887">
        <f>(G144-F144)*100/F144</f>
        <v>12.084253270021525</v>
      </c>
      <c r="I144" s="1631"/>
    </row>
    <row r="145" spans="1:9" ht="30">
      <c r="A145" s="1921"/>
      <c r="B145" s="1630" t="s">
        <v>2052</v>
      </c>
      <c r="C145" s="1615" t="s">
        <v>2114</v>
      </c>
      <c r="D145" s="1596" t="s">
        <v>2115</v>
      </c>
      <c r="E145" s="1596" t="s">
        <v>2050</v>
      </c>
      <c r="F145" s="1792">
        <v>1485923</v>
      </c>
      <c r="G145" s="1792">
        <v>1507316</v>
      </c>
      <c r="H145" s="1887">
        <f>(G145-F145)*100/F145</f>
        <v>1.4397112098002387</v>
      </c>
      <c r="I145" s="1516"/>
    </row>
    <row r="146" spans="1:9" ht="9" customHeight="1">
      <c r="A146" s="1632"/>
      <c r="B146" s="1596"/>
      <c r="C146" s="1615"/>
      <c r="D146" s="1596"/>
      <c r="E146" s="1596"/>
      <c r="F146" s="1617"/>
      <c r="G146" s="1617"/>
      <c r="H146" s="1595"/>
      <c r="I146" s="1516"/>
    </row>
    <row r="147" spans="1:9" ht="33" customHeight="1">
      <c r="A147" s="1924" t="s">
        <v>2057</v>
      </c>
      <c r="B147" s="1615"/>
      <c r="C147" s="1615" t="s">
        <v>2116</v>
      </c>
      <c r="D147" s="1596"/>
      <c r="E147" s="1596"/>
      <c r="F147" s="1617"/>
      <c r="G147" s="1617"/>
      <c r="H147" s="1595"/>
      <c r="I147" s="1516"/>
    </row>
    <row r="148" spans="1:9" ht="15.75">
      <c r="A148" s="1924"/>
      <c r="B148" s="1596" t="s">
        <v>1358</v>
      </c>
      <c r="C148" s="1615" t="s">
        <v>2117</v>
      </c>
      <c r="D148" s="1596" t="s">
        <v>2118</v>
      </c>
      <c r="E148" s="1596" t="s">
        <v>2039</v>
      </c>
      <c r="F148" s="1617">
        <v>2136979</v>
      </c>
      <c r="G148" s="1617">
        <v>2178637</v>
      </c>
      <c r="H148" s="1595">
        <f>(G148-F148)*100/F148</f>
        <v>1.9493874296378204</v>
      </c>
      <c r="I148" s="1516"/>
    </row>
    <row r="149" spans="1:9" ht="15.75">
      <c r="A149" s="1924"/>
      <c r="B149" s="1596" t="s">
        <v>1359</v>
      </c>
      <c r="C149" s="1615" t="s">
        <v>2119</v>
      </c>
      <c r="D149" s="1596" t="s">
        <v>2120</v>
      </c>
      <c r="E149" s="1596" t="s">
        <v>2039</v>
      </c>
      <c r="F149" s="1617">
        <v>3096555</v>
      </c>
      <c r="G149" s="1617">
        <v>3194710</v>
      </c>
      <c r="H149" s="1595">
        <f>(G149-F149)*100/F149</f>
        <v>3.1698129049863479</v>
      </c>
      <c r="I149" s="1516"/>
    </row>
    <row r="150" spans="1:9" ht="15.75">
      <c r="A150" s="1919" t="s">
        <v>2121</v>
      </c>
      <c r="B150" s="1615"/>
      <c r="C150" s="1615" t="s">
        <v>2122</v>
      </c>
      <c r="D150" s="1596" t="s">
        <v>2123</v>
      </c>
      <c r="E150" s="1628"/>
      <c r="F150" s="1629"/>
      <c r="G150" s="1629"/>
      <c r="H150" s="1595"/>
      <c r="I150" s="1516"/>
    </row>
    <row r="151" spans="1:9" ht="15.75">
      <c r="A151" s="1920"/>
      <c r="B151" s="1596" t="s">
        <v>1358</v>
      </c>
      <c r="C151" s="1615" t="s">
        <v>1398</v>
      </c>
      <c r="D151" s="1596" t="s">
        <v>2124</v>
      </c>
      <c r="E151" s="1596" t="s">
        <v>2046</v>
      </c>
      <c r="F151" s="1792"/>
      <c r="G151" s="1792"/>
      <c r="H151" s="1595"/>
      <c r="I151" s="1516"/>
    </row>
    <row r="152" spans="1:9" ht="15.75">
      <c r="A152" s="1920"/>
      <c r="B152" s="1596" t="s">
        <v>1359</v>
      </c>
      <c r="C152" s="1615" t="s">
        <v>1399</v>
      </c>
      <c r="D152" s="1596" t="s">
        <v>2125</v>
      </c>
      <c r="E152" s="1596" t="s">
        <v>2046</v>
      </c>
      <c r="F152" s="1792"/>
      <c r="G152" s="1792"/>
      <c r="H152" s="1633"/>
      <c r="I152" s="1516"/>
    </row>
    <row r="153" spans="1:9" ht="15.75">
      <c r="A153" s="1920"/>
      <c r="B153" s="1596" t="s">
        <v>1360</v>
      </c>
      <c r="C153" s="1615" t="s">
        <v>1400</v>
      </c>
      <c r="D153" s="1596" t="s">
        <v>2126</v>
      </c>
      <c r="E153" s="1596" t="s">
        <v>2046</v>
      </c>
      <c r="F153" s="1792"/>
      <c r="G153" s="1792"/>
      <c r="H153" s="1595"/>
      <c r="I153" s="1516"/>
    </row>
    <row r="154" spans="1:9" ht="15.75">
      <c r="A154" s="1920"/>
      <c r="B154" s="1596" t="s">
        <v>1362</v>
      </c>
      <c r="C154" s="1615" t="s">
        <v>1401</v>
      </c>
      <c r="D154" s="1596" t="s">
        <v>2127</v>
      </c>
      <c r="E154" s="1596" t="s">
        <v>2046</v>
      </c>
      <c r="F154" s="1792"/>
      <c r="G154" s="1792"/>
      <c r="H154" s="1595"/>
      <c r="I154" s="1516"/>
    </row>
    <row r="155" spans="1:9" ht="15.75">
      <c r="A155" s="1921"/>
      <c r="B155" s="1596" t="s">
        <v>1366</v>
      </c>
      <c r="C155" s="1615" t="s">
        <v>1402</v>
      </c>
      <c r="D155" s="1596" t="s">
        <v>2128</v>
      </c>
      <c r="E155" s="1596" t="s">
        <v>2046</v>
      </c>
      <c r="F155" s="1792"/>
      <c r="G155" s="1792"/>
      <c r="H155" s="1595"/>
      <c r="I155" s="1583"/>
    </row>
    <row r="156" spans="1:9" ht="9" customHeight="1">
      <c r="A156" s="1632"/>
      <c r="B156" s="1622"/>
      <c r="C156" s="1623"/>
      <c r="D156" s="1624"/>
      <c r="E156" s="1624"/>
      <c r="F156" s="1625"/>
      <c r="G156" s="1625"/>
      <c r="H156" s="1595"/>
      <c r="I156" s="1583"/>
    </row>
    <row r="157" spans="1:9" ht="15.75">
      <c r="A157" s="1924" t="s">
        <v>2129</v>
      </c>
      <c r="B157" s="1634"/>
      <c r="C157" s="1615" t="s">
        <v>2130</v>
      </c>
      <c r="D157" s="1635"/>
      <c r="E157" s="1635"/>
      <c r="F157" s="1617"/>
      <c r="G157" s="1617"/>
      <c r="H157" s="1595"/>
      <c r="I157" s="1583"/>
    </row>
    <row r="158" spans="1:9" ht="24" customHeight="1">
      <c r="A158" s="1924"/>
      <c r="B158" s="1596" t="s">
        <v>1358</v>
      </c>
      <c r="C158" s="1615" t="s">
        <v>2131</v>
      </c>
      <c r="D158" s="1596" t="s">
        <v>2132</v>
      </c>
      <c r="E158" s="1596" t="s">
        <v>32</v>
      </c>
      <c r="F158" s="1617">
        <v>130968</v>
      </c>
      <c r="G158" s="1617">
        <v>126507</v>
      </c>
      <c r="H158" s="1595">
        <f>(G158-F158)*100/F158</f>
        <v>-3.406175554333883</v>
      </c>
      <c r="I158" s="1583"/>
    </row>
    <row r="159" spans="1:9" ht="9" customHeight="1">
      <c r="A159" s="1632"/>
      <c r="B159" s="1622"/>
      <c r="C159" s="1623"/>
      <c r="D159" s="1624"/>
      <c r="E159" s="1624"/>
      <c r="F159" s="1625"/>
      <c r="G159" s="1625"/>
      <c r="H159" s="1636"/>
      <c r="I159" s="1583"/>
    </row>
    <row r="160" spans="1:9" ht="30">
      <c r="A160" s="1924" t="s">
        <v>2133</v>
      </c>
      <c r="B160" s="1619"/>
      <c r="C160" s="1637" t="s">
        <v>2134</v>
      </c>
      <c r="D160" s="1638"/>
      <c r="E160" s="1639"/>
      <c r="F160" s="1640"/>
      <c r="G160" s="1640"/>
      <c r="H160" s="1595"/>
      <c r="I160" s="1583"/>
    </row>
    <row r="161" spans="1:9" ht="48" customHeight="1">
      <c r="A161" s="1924"/>
      <c r="B161" s="1596" t="s">
        <v>1358</v>
      </c>
      <c r="C161" s="1641" t="s">
        <v>2135</v>
      </c>
      <c r="D161" s="1596" t="s">
        <v>2136</v>
      </c>
      <c r="E161" s="1596" t="s">
        <v>32</v>
      </c>
      <c r="F161" s="1617">
        <v>1498821</v>
      </c>
      <c r="G161" s="1617">
        <v>1514958</v>
      </c>
      <c r="H161" s="1595">
        <f>(G161-F161)*100/F161</f>
        <v>1.0766462439477429</v>
      </c>
      <c r="I161" s="1583"/>
    </row>
    <row r="162" spans="1:9" ht="45.75" customHeight="1">
      <c r="A162" s="1924"/>
      <c r="B162" s="1596" t="s">
        <v>1359</v>
      </c>
      <c r="C162" s="1641" t="s">
        <v>2137</v>
      </c>
      <c r="D162" s="1596" t="s">
        <v>2138</v>
      </c>
      <c r="E162" s="1596" t="s">
        <v>32</v>
      </c>
      <c r="F162" s="1617">
        <v>1254075</v>
      </c>
      <c r="G162" s="1617">
        <v>1268681</v>
      </c>
      <c r="H162" s="1595">
        <f>(G162-F162)*100/F162</f>
        <v>1.1646831329864642</v>
      </c>
      <c r="I162" s="1583"/>
    </row>
    <row r="163" spans="1:9" ht="9" customHeight="1">
      <c r="A163" s="1642"/>
      <c r="B163" s="1624"/>
      <c r="C163" s="1643"/>
      <c r="D163" s="1624"/>
      <c r="E163" s="1624"/>
      <c r="F163" s="1625"/>
      <c r="G163" s="1625"/>
      <c r="H163" s="1595"/>
      <c r="I163" s="1583"/>
    </row>
    <row r="164" spans="1:9" ht="30">
      <c r="A164" s="1608" t="s">
        <v>2139</v>
      </c>
      <c r="B164" s="1596"/>
      <c r="C164" s="1641" t="s">
        <v>2140</v>
      </c>
      <c r="D164" s="1596" t="s">
        <v>2141</v>
      </c>
      <c r="E164" s="1596" t="s">
        <v>32</v>
      </c>
      <c r="F164" s="1617">
        <v>1649603</v>
      </c>
      <c r="G164" s="1617">
        <v>1674188</v>
      </c>
      <c r="H164" s="1595">
        <f>(G164-F164)*100/F164</f>
        <v>1.4903585893090641</v>
      </c>
      <c r="I164" s="1631"/>
    </row>
    <row r="165" spans="1:9" ht="9" customHeight="1">
      <c r="A165" s="1642"/>
      <c r="B165" s="1624"/>
      <c r="C165" s="1643"/>
      <c r="D165" s="1624"/>
      <c r="E165" s="1624"/>
      <c r="F165" s="1625"/>
      <c r="G165" s="1625"/>
      <c r="H165" s="1595"/>
      <c r="I165" s="1583"/>
    </row>
    <row r="166" spans="1:9" ht="45">
      <c r="A166" s="1608" t="s">
        <v>2142</v>
      </c>
      <c r="B166" s="1596"/>
      <c r="C166" s="1641" t="s">
        <v>2143</v>
      </c>
      <c r="D166" s="1596" t="s">
        <v>2144</v>
      </c>
      <c r="E166" s="1596" t="s">
        <v>32</v>
      </c>
      <c r="F166" s="1617">
        <v>22596</v>
      </c>
      <c r="G166" s="1617">
        <v>23518</v>
      </c>
      <c r="H166" s="1595">
        <f>(G166-F166)*100/F166</f>
        <v>4.0803682067622589</v>
      </c>
      <c r="I166" s="1631"/>
    </row>
    <row r="167" spans="1:9" ht="34.5" customHeight="1">
      <c r="A167" s="1608" t="s">
        <v>2145</v>
      </c>
      <c r="B167" s="1596"/>
      <c r="C167" s="1641" t="s">
        <v>2146</v>
      </c>
      <c r="D167" s="1596" t="s">
        <v>2147</v>
      </c>
      <c r="E167" s="1596" t="s">
        <v>32</v>
      </c>
      <c r="F167" s="1617">
        <v>100578</v>
      </c>
      <c r="G167" s="1617">
        <v>99544</v>
      </c>
      <c r="H167" s="1595">
        <f>(G167-F167)*100/F167</f>
        <v>-1.0280578257670663</v>
      </c>
    </row>
    <row r="168" spans="1:9" ht="9" customHeight="1">
      <c r="A168" s="1624"/>
      <c r="B168" s="1623"/>
      <c r="C168" s="1623"/>
      <c r="D168" s="1623"/>
      <c r="E168" s="1623"/>
      <c r="F168" s="1629"/>
      <c r="G168" s="1629"/>
      <c r="H168" s="1644"/>
      <c r="I168" s="1583"/>
    </row>
    <row r="169" spans="1:9" ht="15.75" customHeight="1">
      <c r="A169" s="1926" t="s">
        <v>2148</v>
      </c>
      <c r="B169" s="1927"/>
      <c r="C169" s="1927"/>
      <c r="D169" s="1645"/>
      <c r="E169" s="1645"/>
      <c r="F169" s="1646"/>
      <c r="G169" s="1646"/>
      <c r="H169" s="1644"/>
      <c r="I169" s="1516"/>
    </row>
    <row r="170" spans="1:9" ht="9" customHeight="1">
      <c r="A170" s="1647"/>
      <c r="B170" s="1613"/>
      <c r="C170" s="1614"/>
      <c r="D170" s="1614"/>
      <c r="E170" s="1614"/>
      <c r="F170" s="1648"/>
      <c r="G170" s="1648"/>
      <c r="H170" s="1644"/>
      <c r="I170" s="1516"/>
    </row>
    <row r="171" spans="1:9" ht="31.5">
      <c r="A171" s="1919" t="s">
        <v>2149</v>
      </c>
      <c r="B171" s="1649"/>
      <c r="C171" s="1649" t="s">
        <v>2150</v>
      </c>
      <c r="D171" s="1597"/>
      <c r="E171" s="1598"/>
      <c r="F171" s="1599"/>
      <c r="G171" s="1599"/>
      <c r="H171" s="1595"/>
      <c r="I171" s="1516"/>
    </row>
    <row r="172" spans="1:9" ht="9" customHeight="1">
      <c r="A172" s="1920"/>
      <c r="B172" s="1634"/>
      <c r="C172" s="1635"/>
      <c r="D172" s="1635"/>
      <c r="E172" s="1635"/>
      <c r="F172" s="1650"/>
      <c r="G172" s="1650"/>
      <c r="H172" s="1595"/>
      <c r="I172" s="1516"/>
    </row>
    <row r="173" spans="1:9" ht="15.75">
      <c r="A173" s="1920"/>
      <c r="B173" s="1596" t="s">
        <v>1358</v>
      </c>
      <c r="C173" s="1615" t="s">
        <v>2151</v>
      </c>
      <c r="D173" s="1596" t="s">
        <v>2152</v>
      </c>
      <c r="E173" s="1596" t="s">
        <v>32</v>
      </c>
      <c r="F173" s="1617">
        <v>162864</v>
      </c>
      <c r="G173" s="1617">
        <v>170819</v>
      </c>
      <c r="H173" s="1595">
        <f>(G173-F173)*100/F173</f>
        <v>4.8844434620296688</v>
      </c>
      <c r="I173" s="1516"/>
    </row>
    <row r="174" spans="1:9" ht="15.75">
      <c r="A174" s="1920"/>
      <c r="B174" s="1596" t="s">
        <v>1359</v>
      </c>
      <c r="C174" s="1615" t="s">
        <v>2153</v>
      </c>
      <c r="D174" s="1596" t="s">
        <v>2154</v>
      </c>
      <c r="E174" s="1596" t="s">
        <v>32</v>
      </c>
      <c r="F174" s="1617">
        <v>261515</v>
      </c>
      <c r="G174" s="1617">
        <v>277286</v>
      </c>
      <c r="H174" s="1595">
        <f>(G174-F174)*100/F174</f>
        <v>6.0306292182092802</v>
      </c>
      <c r="I174" s="1516"/>
    </row>
    <row r="175" spans="1:9" ht="21" customHeight="1">
      <c r="A175" s="1920"/>
      <c r="B175" s="1596" t="s">
        <v>1360</v>
      </c>
      <c r="C175" s="1615" t="s">
        <v>2155</v>
      </c>
      <c r="D175" s="1596" t="s">
        <v>2156</v>
      </c>
      <c r="E175" s="1596" t="s">
        <v>32</v>
      </c>
      <c r="F175" s="1617">
        <v>367617</v>
      </c>
      <c r="G175" s="1617">
        <v>386629</v>
      </c>
      <c r="H175" s="1595">
        <f>(G175-F175)*100/F175</f>
        <v>5.1716868371158027</v>
      </c>
      <c r="I175" s="1516"/>
    </row>
    <row r="176" spans="1:9" s="266" customFormat="1" ht="30">
      <c r="A176" s="1651"/>
      <c r="B176" s="269" t="s">
        <v>1362</v>
      </c>
      <c r="C176" s="270" t="s">
        <v>2157</v>
      </c>
      <c r="D176" s="269" t="s">
        <v>2158</v>
      </c>
      <c r="E176" s="269" t="s">
        <v>32</v>
      </c>
      <c r="F176" s="268"/>
      <c r="G176" s="268"/>
      <c r="H176" s="267"/>
      <c r="I176" s="1653" t="s">
        <v>2323</v>
      </c>
    </row>
    <row r="177" spans="1:9" s="266" customFormat="1" ht="26.25" customHeight="1">
      <c r="A177" s="1651"/>
      <c r="B177" s="269" t="s">
        <v>1366</v>
      </c>
      <c r="C177" s="270" t="s">
        <v>2220</v>
      </c>
      <c r="D177" s="269" t="s">
        <v>2221</v>
      </c>
      <c r="E177" s="269" t="s">
        <v>32</v>
      </c>
      <c r="F177" s="268"/>
      <c r="G177" s="268"/>
      <c r="H177" s="267"/>
      <c r="I177" s="1653" t="s">
        <v>2323</v>
      </c>
    </row>
    <row r="178" spans="1:9" ht="15.75">
      <c r="A178" s="1596"/>
      <c r="B178" s="1600"/>
      <c r="C178" s="1602"/>
      <c r="D178" s="1602"/>
      <c r="E178" s="1602"/>
      <c r="F178" s="1603"/>
      <c r="G178" s="1603"/>
      <c r="H178" s="1654"/>
      <c r="I178" s="1516"/>
    </row>
    <row r="179" spans="1:9" ht="31.5">
      <c r="A179" s="1919" t="s">
        <v>2159</v>
      </c>
      <c r="B179" s="1615"/>
      <c r="C179" s="1649" t="s">
        <v>2150</v>
      </c>
      <c r="D179" s="1597"/>
      <c r="E179" s="1598"/>
      <c r="F179" s="1599"/>
      <c r="G179" s="1599"/>
      <c r="H179" s="1595"/>
      <c r="I179" s="1516"/>
    </row>
    <row r="180" spans="1:9" ht="22.5" customHeight="1">
      <c r="A180" s="1920"/>
      <c r="B180" s="1596" t="s">
        <v>1358</v>
      </c>
      <c r="C180" s="1615" t="s">
        <v>2160</v>
      </c>
      <c r="D180" s="1604" t="s">
        <v>2161</v>
      </c>
      <c r="E180" s="1604" t="s">
        <v>32</v>
      </c>
      <c r="F180" s="1620">
        <v>222328</v>
      </c>
      <c r="G180" s="1620">
        <v>225326</v>
      </c>
      <c r="H180" s="1595">
        <f>(G180-F180)*100/F180</f>
        <v>1.3484581339282502</v>
      </c>
      <c r="I180" s="1516"/>
    </row>
    <row r="181" spans="1:9" ht="22.5" customHeight="1">
      <c r="A181" s="1920"/>
      <c r="B181" s="1596" t="s">
        <v>1359</v>
      </c>
      <c r="C181" s="1615" t="s">
        <v>2162</v>
      </c>
      <c r="D181" s="1596" t="s">
        <v>2163</v>
      </c>
      <c r="E181" s="1596" t="s">
        <v>32</v>
      </c>
      <c r="F181" s="1617">
        <v>321513</v>
      </c>
      <c r="G181" s="1617">
        <v>332314</v>
      </c>
      <c r="H181" s="1595">
        <f>(G181-F181)*100/F181</f>
        <v>3.3594287011722699</v>
      </c>
      <c r="I181" s="1516"/>
    </row>
    <row r="182" spans="1:9" ht="22.5" customHeight="1">
      <c r="A182" s="1920"/>
      <c r="B182" s="1596" t="s">
        <v>1360</v>
      </c>
      <c r="C182" s="1615" t="s">
        <v>2164</v>
      </c>
      <c r="D182" s="1596" t="s">
        <v>2165</v>
      </c>
      <c r="E182" s="1596" t="s">
        <v>32</v>
      </c>
      <c r="F182" s="1617">
        <v>397878</v>
      </c>
      <c r="G182" s="1617">
        <v>414539</v>
      </c>
      <c r="H182" s="1595">
        <f>(G182-F182)*100/F182</f>
        <v>4.1874644991680867</v>
      </c>
      <c r="I182" s="1516"/>
    </row>
    <row r="183" spans="1:9" ht="30.75" customHeight="1">
      <c r="A183" s="1920"/>
      <c r="B183" s="1606" t="s">
        <v>1362</v>
      </c>
      <c r="C183" s="1607" t="s">
        <v>2166</v>
      </c>
      <c r="D183" s="1606" t="s">
        <v>2167</v>
      </c>
      <c r="E183" s="1606" t="s">
        <v>32</v>
      </c>
      <c r="F183" s="1618">
        <v>652582</v>
      </c>
      <c r="G183" s="1618">
        <v>690419</v>
      </c>
      <c r="H183" s="1636">
        <f>(G183-F183)*100/F183</f>
        <v>5.7980453031189949</v>
      </c>
      <c r="I183" s="1516"/>
    </row>
    <row r="184" spans="1:9" ht="30.75" customHeight="1">
      <c r="A184" s="1921"/>
      <c r="B184" s="1596" t="s">
        <v>2222</v>
      </c>
      <c r="C184" s="1615" t="s">
        <v>2262</v>
      </c>
      <c r="D184" s="1596" t="s">
        <v>2223</v>
      </c>
      <c r="E184" s="1596" t="s">
        <v>32</v>
      </c>
      <c r="F184" s="1617">
        <v>1279715</v>
      </c>
      <c r="G184" s="1617">
        <v>1398997</v>
      </c>
      <c r="H184" s="1595">
        <f>(G184-F184)*100/F184</f>
        <v>9.3209816248149</v>
      </c>
      <c r="I184" s="1516"/>
    </row>
    <row r="185" spans="1:9" ht="15.75">
      <c r="A185" s="1604"/>
      <c r="B185" s="1655"/>
      <c r="C185" s="1656"/>
      <c r="D185" s="1656"/>
      <c r="E185" s="1656"/>
      <c r="F185" s="1648"/>
      <c r="G185" s="1648"/>
      <c r="H185" s="1654"/>
      <c r="I185" s="1516"/>
    </row>
    <row r="186" spans="1:9" ht="48.75" customHeight="1">
      <c r="A186" s="1919" t="s">
        <v>2168</v>
      </c>
      <c r="B186" s="1596"/>
      <c r="C186" s="1615" t="s">
        <v>2169</v>
      </c>
      <c r="D186" s="1657"/>
      <c r="E186" s="1658"/>
      <c r="F186" s="1594"/>
      <c r="G186" s="1594"/>
      <c r="H186" s="1595"/>
      <c r="I186" s="1516"/>
    </row>
    <row r="187" spans="1:9" ht="30">
      <c r="A187" s="1920"/>
      <c r="B187" s="1596" t="s">
        <v>1358</v>
      </c>
      <c r="C187" s="1615" t="s">
        <v>2160</v>
      </c>
      <c r="D187" s="1596" t="s">
        <v>2170</v>
      </c>
      <c r="E187" s="1596" t="s">
        <v>32</v>
      </c>
      <c r="F187" s="1617">
        <v>144211</v>
      </c>
      <c r="G187" s="1617">
        <v>140738</v>
      </c>
      <c r="H187" s="1595">
        <f>(G187-F187)*100/F187</f>
        <v>-2.4082767611347262</v>
      </c>
      <c r="I187" s="1516"/>
    </row>
    <row r="188" spans="1:9" ht="27" customHeight="1">
      <c r="A188" s="1920"/>
      <c r="B188" s="1596" t="s">
        <v>1359</v>
      </c>
      <c r="C188" s="1615" t="s">
        <v>2171</v>
      </c>
      <c r="D188" s="1596" t="s">
        <v>2172</v>
      </c>
      <c r="E188" s="1596" t="s">
        <v>32</v>
      </c>
      <c r="F188" s="1617">
        <v>177460</v>
      </c>
      <c r="G188" s="1617">
        <v>181117</v>
      </c>
      <c r="H188" s="1595">
        <f>(G188-F188)*100/F188</f>
        <v>2.0607460836244789</v>
      </c>
      <c r="I188" s="1516"/>
    </row>
    <row r="189" spans="1:9" ht="27" customHeight="1">
      <c r="A189" s="1920"/>
      <c r="B189" s="1596" t="s">
        <v>1360</v>
      </c>
      <c r="C189" s="1615" t="s">
        <v>2173</v>
      </c>
      <c r="D189" s="1596" t="s">
        <v>2174</v>
      </c>
      <c r="E189" s="1596" t="s">
        <v>32</v>
      </c>
      <c r="F189" s="1617">
        <v>214399</v>
      </c>
      <c r="G189" s="1617">
        <v>214053</v>
      </c>
      <c r="H189" s="1595">
        <f>(G189-F189)*100/F189</f>
        <v>-0.16138134972644461</v>
      </c>
      <c r="I189" s="1516"/>
    </row>
    <row r="190" spans="1:9" ht="26.25" customHeight="1">
      <c r="A190" s="1920"/>
      <c r="B190" s="1596" t="s">
        <v>1362</v>
      </c>
      <c r="C190" s="1615" t="s">
        <v>2175</v>
      </c>
      <c r="D190" s="1596" t="s">
        <v>2176</v>
      </c>
      <c r="E190" s="1596" t="s">
        <v>32</v>
      </c>
      <c r="F190" s="1617">
        <v>273786</v>
      </c>
      <c r="G190" s="1617">
        <v>276730</v>
      </c>
      <c r="H190" s="1595">
        <f>(G190-F190)*100/F190</f>
        <v>1.0752923816411357</v>
      </c>
      <c r="I190" s="1516"/>
    </row>
    <row r="191" spans="1:9" ht="23.25" customHeight="1">
      <c r="A191" s="1921"/>
      <c r="B191" s="1596" t="s">
        <v>1366</v>
      </c>
      <c r="C191" s="1615" t="s">
        <v>2224</v>
      </c>
      <c r="D191" s="1596" t="s">
        <v>2225</v>
      </c>
      <c r="E191" s="1596" t="s">
        <v>32</v>
      </c>
      <c r="F191" s="1617">
        <v>264477</v>
      </c>
      <c r="G191" s="1617">
        <v>268447</v>
      </c>
      <c r="H191" s="1595">
        <f>(G191-F191)*100/F191</f>
        <v>1.5010757079065475</v>
      </c>
      <c r="I191" s="1516"/>
    </row>
    <row r="192" spans="1:9" ht="15.75">
      <c r="A192" s="1596"/>
      <c r="B192" s="1655"/>
      <c r="C192" s="1656"/>
      <c r="D192" s="1656"/>
      <c r="E192" s="1656"/>
      <c r="F192" s="1648"/>
      <c r="G192" s="1648"/>
      <c r="H192" s="1654"/>
      <c r="I192" s="1516"/>
    </row>
    <row r="193" spans="1:10" ht="18" customHeight="1">
      <c r="A193" s="1919" t="s">
        <v>2177</v>
      </c>
      <c r="B193" s="1596"/>
      <c r="C193" s="1615" t="s">
        <v>2178</v>
      </c>
      <c r="D193" s="1657"/>
      <c r="E193" s="1658"/>
      <c r="F193" s="1594"/>
      <c r="G193" s="1594"/>
      <c r="H193" s="1595"/>
      <c r="I193" s="1516"/>
    </row>
    <row r="194" spans="1:10" ht="15.75">
      <c r="A194" s="1920"/>
      <c r="B194" s="1596" t="s">
        <v>1358</v>
      </c>
      <c r="C194" s="1615" t="s">
        <v>2179</v>
      </c>
      <c r="D194" s="1596" t="s">
        <v>2180</v>
      </c>
      <c r="E194" s="1596" t="s">
        <v>32</v>
      </c>
      <c r="F194" s="1620">
        <v>24506</v>
      </c>
      <c r="G194" s="1620">
        <v>26031</v>
      </c>
      <c r="H194" s="1595">
        <f>(G194-F194)*100/F194</f>
        <v>6.2229658042928264</v>
      </c>
      <c r="I194" s="1516"/>
    </row>
    <row r="195" spans="1:10" ht="15.75">
      <c r="A195" s="1920"/>
      <c r="B195" s="1596" t="s">
        <v>1359</v>
      </c>
      <c r="C195" s="1615" t="s">
        <v>2181</v>
      </c>
      <c r="D195" s="1596" t="s">
        <v>2182</v>
      </c>
      <c r="E195" s="1596" t="s">
        <v>32</v>
      </c>
      <c r="F195" s="1620">
        <v>49935</v>
      </c>
      <c r="G195" s="1620">
        <v>51880</v>
      </c>
      <c r="H195" s="1595">
        <f>(G195-F195)*100/F195</f>
        <v>3.8950635826574547</v>
      </c>
      <c r="I195" s="1516"/>
      <c r="J195" s="1659"/>
    </row>
    <row r="196" spans="1:10" ht="15.75">
      <c r="A196" s="1920"/>
      <c r="B196" s="1596" t="s">
        <v>1360</v>
      </c>
      <c r="C196" s="1615" t="s">
        <v>2183</v>
      </c>
      <c r="D196" s="1596" t="s">
        <v>2184</v>
      </c>
      <c r="E196" s="1596" t="s">
        <v>32</v>
      </c>
      <c r="F196" s="1620">
        <v>69073</v>
      </c>
      <c r="G196" s="1620">
        <v>72992</v>
      </c>
      <c r="H196" s="1595">
        <f>(G196-F196)*100/F196</f>
        <v>5.6737075268194515</v>
      </c>
      <c r="I196" s="1516"/>
    </row>
    <row r="197" spans="1:10" ht="17.25" customHeight="1">
      <c r="A197" s="1920"/>
      <c r="B197" s="1596" t="s">
        <v>1362</v>
      </c>
      <c r="C197" s="1615" t="s">
        <v>2185</v>
      </c>
      <c r="D197" s="1660" t="s">
        <v>2186</v>
      </c>
      <c r="E197" s="1596" t="s">
        <v>32</v>
      </c>
      <c r="F197" s="1620">
        <v>121553</v>
      </c>
      <c r="G197" s="1620">
        <v>129752</v>
      </c>
      <c r="H197" s="1595">
        <f>(G197-F197)*100/F197</f>
        <v>6.7452057950030024</v>
      </c>
      <c r="I197" s="1516"/>
    </row>
    <row r="198" spans="1:10" ht="21" customHeight="1">
      <c r="A198" s="1921"/>
      <c r="B198" s="1606" t="s">
        <v>1366</v>
      </c>
      <c r="C198" s="1607" t="s">
        <v>2187</v>
      </c>
      <c r="D198" s="1606" t="s">
        <v>2188</v>
      </c>
      <c r="E198" s="1606" t="s">
        <v>32</v>
      </c>
      <c r="F198" s="1661">
        <v>113395</v>
      </c>
      <c r="G198" s="1661">
        <v>121469</v>
      </c>
      <c r="H198" s="1595">
        <f>(G198-F198)*100/F198</f>
        <v>7.1202433969751748</v>
      </c>
      <c r="I198" s="1516"/>
    </row>
    <row r="199" spans="1:10" ht="19.5" customHeight="1">
      <c r="A199" s="1596"/>
      <c r="B199" s="1597"/>
      <c r="C199" s="1598"/>
      <c r="D199" s="1598"/>
      <c r="E199" s="1598"/>
      <c r="F199" s="1599"/>
      <c r="G199" s="1599"/>
      <c r="H199" s="1595"/>
      <c r="I199" s="1516"/>
    </row>
    <row r="200" spans="1:10" ht="30.75" customHeight="1">
      <c r="A200" s="1924" t="s">
        <v>2189</v>
      </c>
      <c r="B200" s="1604"/>
      <c r="C200" s="1662" t="s">
        <v>2190</v>
      </c>
      <c r="D200" s="1597"/>
      <c r="E200" s="1598"/>
      <c r="F200" s="1599"/>
      <c r="G200" s="1599"/>
      <c r="H200" s="1595"/>
      <c r="I200" s="1516"/>
    </row>
    <row r="201" spans="1:10" ht="15.75">
      <c r="A201" s="1924"/>
      <c r="B201" s="1596" t="s">
        <v>1358</v>
      </c>
      <c r="C201" s="1615" t="s">
        <v>2191</v>
      </c>
      <c r="D201" s="1604" t="s">
        <v>2192</v>
      </c>
      <c r="E201" s="1604" t="s">
        <v>32</v>
      </c>
      <c r="F201" s="1620">
        <v>164298</v>
      </c>
      <c r="G201" s="1620">
        <v>172326</v>
      </c>
      <c r="H201" s="1595">
        <f t="shared" ref="H201:H208" si="0">(G201-F201)*100/F201</f>
        <v>4.8862432896322536</v>
      </c>
      <c r="I201" s="1516"/>
    </row>
    <row r="202" spans="1:10" ht="15.75">
      <c r="A202" s="1924"/>
      <c r="B202" s="1596" t="s">
        <v>1359</v>
      </c>
      <c r="C202" s="1615" t="s">
        <v>2193</v>
      </c>
      <c r="D202" s="1596" t="s">
        <v>2194</v>
      </c>
      <c r="E202" s="1596" t="s">
        <v>32</v>
      </c>
      <c r="F202" s="1617">
        <v>258998</v>
      </c>
      <c r="G202" s="1617">
        <v>274167</v>
      </c>
      <c r="H202" s="1595">
        <f t="shared" si="0"/>
        <v>5.8568019830268963</v>
      </c>
      <c r="I202" s="1516"/>
    </row>
    <row r="203" spans="1:10" ht="25.5" customHeight="1">
      <c r="A203" s="1924"/>
      <c r="B203" s="1596" t="s">
        <v>1360</v>
      </c>
      <c r="C203" s="1615" t="s">
        <v>2155</v>
      </c>
      <c r="D203" s="1596" t="s">
        <v>2195</v>
      </c>
      <c r="E203" s="1596" t="s">
        <v>32</v>
      </c>
      <c r="F203" s="1652">
        <v>361056</v>
      </c>
      <c r="G203" s="1652">
        <v>378947</v>
      </c>
      <c r="H203" s="1595">
        <f t="shared" si="0"/>
        <v>4.9551870070016841</v>
      </c>
      <c r="I203" s="1516"/>
    </row>
    <row r="204" spans="1:10" s="266" customFormat="1" ht="21" customHeight="1">
      <c r="A204" s="1651"/>
      <c r="B204" s="269" t="s">
        <v>1362</v>
      </c>
      <c r="C204" s="270" t="s">
        <v>2157</v>
      </c>
      <c r="D204" s="269" t="s">
        <v>2321</v>
      </c>
      <c r="E204" s="269" t="s">
        <v>32</v>
      </c>
      <c r="F204" s="268"/>
      <c r="G204" s="268"/>
      <c r="H204" s="267"/>
      <c r="I204" s="1653" t="s">
        <v>2323</v>
      </c>
    </row>
    <row r="205" spans="1:10" s="266" customFormat="1" ht="21" customHeight="1">
      <c r="A205" s="1651"/>
      <c r="B205" s="1663" t="s">
        <v>1366</v>
      </c>
      <c r="C205" s="270" t="s">
        <v>2220</v>
      </c>
      <c r="D205" s="269" t="s">
        <v>2322</v>
      </c>
      <c r="E205" s="269" t="s">
        <v>32</v>
      </c>
      <c r="F205" s="268"/>
      <c r="G205" s="268"/>
      <c r="H205" s="267"/>
      <c r="I205" s="1653" t="s">
        <v>2323</v>
      </c>
    </row>
    <row r="206" spans="1:10" ht="15.75">
      <c r="A206" s="1651"/>
      <c r="B206" s="1596"/>
      <c r="C206" s="1615"/>
      <c r="D206" s="1596"/>
      <c r="E206" s="1596"/>
      <c r="F206" s="1617"/>
      <c r="G206" s="1617"/>
      <c r="H206" s="1595"/>
      <c r="I206" s="1516"/>
    </row>
    <row r="207" spans="1:10" ht="21" customHeight="1">
      <c r="A207" s="1924" t="s">
        <v>2196</v>
      </c>
      <c r="B207" s="1596" t="s">
        <v>1395</v>
      </c>
      <c r="C207" s="1615" t="s">
        <v>2160</v>
      </c>
      <c r="D207" s="1596" t="s">
        <v>2197</v>
      </c>
      <c r="E207" s="1596" t="s">
        <v>32</v>
      </c>
      <c r="F207" s="1617">
        <v>218360</v>
      </c>
      <c r="G207" s="1617">
        <v>221669</v>
      </c>
      <c r="H207" s="1595">
        <f t="shared" si="0"/>
        <v>1.5153874335958968</v>
      </c>
      <c r="I207" s="1516"/>
    </row>
    <row r="208" spans="1:10" ht="21" customHeight="1">
      <c r="A208" s="1924"/>
      <c r="B208" s="1596" t="s">
        <v>2199</v>
      </c>
      <c r="C208" s="1615" t="s">
        <v>2171</v>
      </c>
      <c r="D208" s="1596" t="s">
        <v>2198</v>
      </c>
      <c r="E208" s="1596" t="s">
        <v>32</v>
      </c>
      <c r="F208" s="1617">
        <v>318862</v>
      </c>
      <c r="G208" s="1617">
        <v>323510</v>
      </c>
      <c r="H208" s="1595">
        <f t="shared" si="0"/>
        <v>1.457683888327866</v>
      </c>
      <c r="I208" s="1516"/>
    </row>
    <row r="209" spans="1:9" ht="21" customHeight="1">
      <c r="A209" s="1924"/>
      <c r="B209" s="1596" t="s">
        <v>2202</v>
      </c>
      <c r="C209" s="1615" t="s">
        <v>2200</v>
      </c>
      <c r="D209" s="1596" t="s">
        <v>2201</v>
      </c>
      <c r="E209" s="1596" t="s">
        <v>32</v>
      </c>
      <c r="F209" s="1617">
        <v>395131</v>
      </c>
      <c r="G209" s="1617">
        <v>403201</v>
      </c>
      <c r="H209" s="1595">
        <f>(G209-F209)*100/F209</f>
        <v>2.0423606348274368</v>
      </c>
      <c r="I209" s="1516"/>
    </row>
    <row r="210" spans="1:9" ht="21" customHeight="1">
      <c r="A210" s="1924"/>
      <c r="B210" s="1596" t="s">
        <v>2226</v>
      </c>
      <c r="C210" s="1615" t="s">
        <v>2203</v>
      </c>
      <c r="D210" s="1596" t="s">
        <v>2204</v>
      </c>
      <c r="E210" s="1596" t="s">
        <v>32</v>
      </c>
      <c r="F210" s="1617">
        <v>616173</v>
      </c>
      <c r="G210" s="1617">
        <v>686762</v>
      </c>
      <c r="H210" s="1595">
        <f>(G210-F210)*100/F210</f>
        <v>11.456035886025516</v>
      </c>
      <c r="I210" s="1516"/>
    </row>
    <row r="211" spans="1:9" ht="21" customHeight="1">
      <c r="A211" s="1924"/>
      <c r="B211" s="1596" t="s">
        <v>2227</v>
      </c>
      <c r="C211" s="1615" t="s">
        <v>2228</v>
      </c>
      <c r="D211" s="1596" t="s">
        <v>2229</v>
      </c>
      <c r="E211" s="1596" t="s">
        <v>32</v>
      </c>
      <c r="F211" s="1617">
        <v>1270708</v>
      </c>
      <c r="G211" s="1617">
        <v>1395340</v>
      </c>
      <c r="H211" s="1595">
        <f>(G211-F211)*100/F211</f>
        <v>9.8080754980687939</v>
      </c>
      <c r="I211" s="1516"/>
    </row>
    <row r="212" spans="1:9" ht="15.75">
      <c r="A212" s="1651"/>
      <c r="B212" s="1596"/>
      <c r="C212" s="1615"/>
      <c r="D212" s="1596"/>
      <c r="E212" s="1596"/>
      <c r="F212" s="1617"/>
      <c r="G212" s="1617"/>
      <c r="H212" s="1595"/>
      <c r="I212" s="1516"/>
    </row>
    <row r="213" spans="1:9" ht="31.5">
      <c r="A213" s="1919" t="s">
        <v>2041</v>
      </c>
      <c r="B213" s="1596"/>
      <c r="C213" s="1649" t="s">
        <v>2205</v>
      </c>
      <c r="D213" s="1628"/>
      <c r="E213" s="1623"/>
      <c r="F213" s="1629"/>
      <c r="G213" s="1629"/>
      <c r="H213" s="1595"/>
      <c r="I213" s="1516"/>
    </row>
    <row r="214" spans="1:9" ht="21" customHeight="1">
      <c r="A214" s="1920"/>
      <c r="B214" s="1596" t="s">
        <v>1358</v>
      </c>
      <c r="C214" s="1615" t="s">
        <v>1486</v>
      </c>
      <c r="D214" s="1596" t="s">
        <v>2206</v>
      </c>
      <c r="E214" s="1596" t="s">
        <v>32</v>
      </c>
      <c r="F214" s="1617">
        <v>144035</v>
      </c>
      <c r="G214" s="1617">
        <v>156949</v>
      </c>
      <c r="H214" s="1595">
        <f>(G214-F214)*100/F214</f>
        <v>8.9658763494983855</v>
      </c>
      <c r="I214" s="1516"/>
    </row>
    <row r="215" spans="1:9" ht="21" customHeight="1">
      <c r="A215" s="1920"/>
      <c r="B215" s="1596" t="s">
        <v>1359</v>
      </c>
      <c r="C215" s="1615" t="s">
        <v>1487</v>
      </c>
      <c r="D215" s="1596" t="s">
        <v>2207</v>
      </c>
      <c r="E215" s="1596" t="s">
        <v>32</v>
      </c>
      <c r="F215" s="1617">
        <v>279358</v>
      </c>
      <c r="G215" s="1617">
        <v>288132</v>
      </c>
      <c r="H215" s="1595">
        <f>(G215-F215)*100/F215</f>
        <v>3.1407727718554685</v>
      </c>
      <c r="I215" s="1516"/>
    </row>
    <row r="216" spans="1:9" ht="21" customHeight="1">
      <c r="A216" s="1921"/>
      <c r="B216" s="1596" t="s">
        <v>1360</v>
      </c>
      <c r="C216" s="1615" t="s">
        <v>1488</v>
      </c>
      <c r="D216" s="1596" t="s">
        <v>2208</v>
      </c>
      <c r="E216" s="1596" t="s">
        <v>32</v>
      </c>
      <c r="F216" s="1617">
        <v>514323</v>
      </c>
      <c r="G216" s="1617">
        <v>549021</v>
      </c>
      <c r="H216" s="1595">
        <f>(G216-F216)*100/F216</f>
        <v>6.7463442233771387</v>
      </c>
      <c r="I216" s="1516"/>
    </row>
    <row r="217" spans="1:9" ht="21" customHeight="1">
      <c r="A217" s="1608" t="s">
        <v>2042</v>
      </c>
      <c r="B217" s="1596" t="s">
        <v>1358</v>
      </c>
      <c r="C217" s="1615" t="s">
        <v>2209</v>
      </c>
      <c r="D217" s="1596" t="s">
        <v>2210</v>
      </c>
      <c r="E217" s="1596" t="s">
        <v>32</v>
      </c>
      <c r="F217" s="1617">
        <v>184439</v>
      </c>
      <c r="G217" s="1617">
        <v>194351</v>
      </c>
      <c r="H217" s="1595">
        <f>(G217-F217)*100/F217</f>
        <v>5.3741345377062331</v>
      </c>
      <c r="I217" s="1516"/>
    </row>
    <row r="218" spans="1:9" ht="35.25" customHeight="1">
      <c r="A218" s="1919" t="s">
        <v>2043</v>
      </c>
      <c r="B218" s="1596"/>
      <c r="C218" s="1649" t="s">
        <v>2211</v>
      </c>
      <c r="D218" s="1628"/>
      <c r="E218" s="1623"/>
      <c r="F218" s="1629"/>
      <c r="G218" s="1629"/>
      <c r="H218" s="1595"/>
      <c r="I218" s="1516"/>
    </row>
    <row r="219" spans="1:9" ht="15.75">
      <c r="A219" s="1921"/>
      <c r="B219" s="1596" t="s">
        <v>1358</v>
      </c>
      <c r="C219" s="1615" t="s">
        <v>2212</v>
      </c>
      <c r="D219" s="1596" t="s">
        <v>2213</v>
      </c>
      <c r="E219" s="1596" t="s">
        <v>32</v>
      </c>
      <c r="F219" s="1652">
        <v>170871</v>
      </c>
      <c r="G219" s="1652">
        <v>179610</v>
      </c>
      <c r="H219" s="1595">
        <f>(G219-F219)*100/F219</f>
        <v>5.1143845357023716</v>
      </c>
      <c r="I219" s="1516"/>
    </row>
    <row r="220" spans="1:9" ht="15.75">
      <c r="A220" s="1919" t="s">
        <v>2044</v>
      </c>
      <c r="B220" s="1596"/>
      <c r="C220" s="1649" t="s">
        <v>2214</v>
      </c>
      <c r="D220" s="1628"/>
      <c r="E220" s="1623"/>
      <c r="F220" s="1629"/>
      <c r="G220" s="1629"/>
      <c r="H220" s="1595"/>
      <c r="I220" s="1516"/>
    </row>
    <row r="221" spans="1:9" ht="15.75">
      <c r="A221" s="1920"/>
      <c r="B221" s="1596" t="s">
        <v>1358</v>
      </c>
      <c r="C221" s="1615" t="s">
        <v>2181</v>
      </c>
      <c r="D221" s="1596" t="s">
        <v>2215</v>
      </c>
      <c r="E221" s="1596" t="s">
        <v>32</v>
      </c>
      <c r="F221" s="1617">
        <v>332365</v>
      </c>
      <c r="G221" s="1617">
        <v>346920</v>
      </c>
      <c r="H221" s="1595">
        <f>(G221-F221)*100/F221</f>
        <v>4.3792216388608907</v>
      </c>
      <c r="I221" s="1516"/>
    </row>
    <row r="222" spans="1:9" ht="22.5" customHeight="1">
      <c r="A222" s="1920"/>
      <c r="B222" s="1596" t="s">
        <v>1359</v>
      </c>
      <c r="C222" s="1615" t="s">
        <v>2183</v>
      </c>
      <c r="D222" s="1596" t="s">
        <v>2216</v>
      </c>
      <c r="E222" s="1596" t="s">
        <v>32</v>
      </c>
      <c r="F222" s="1617">
        <v>400839</v>
      </c>
      <c r="G222" s="1617">
        <v>420574</v>
      </c>
      <c r="H222" s="1595">
        <f>(G222-F222)*100/F222</f>
        <v>4.9234231200057881</v>
      </c>
      <c r="I222" s="1583"/>
    </row>
    <row r="223" spans="1:9" ht="27.75" customHeight="1">
      <c r="A223" s="1921"/>
      <c r="B223" s="1596" t="s">
        <v>1360</v>
      </c>
      <c r="C223" s="1615" t="s">
        <v>2185</v>
      </c>
      <c r="D223" s="1596" t="s">
        <v>2217</v>
      </c>
      <c r="E223" s="1596" t="s">
        <v>32</v>
      </c>
      <c r="F223" s="1617">
        <v>698036</v>
      </c>
      <c r="G223" s="1617">
        <v>736058</v>
      </c>
      <c r="H223" s="1595">
        <f>(G223-F223)*100/F223</f>
        <v>5.4469970030199013</v>
      </c>
      <c r="I223" s="1664"/>
    </row>
    <row r="224" spans="1:9" ht="14.25" customHeight="1">
      <c r="A224" s="1607"/>
      <c r="B224" s="1628"/>
      <c r="C224" s="1623"/>
      <c r="D224" s="1623"/>
      <c r="E224" s="1623"/>
      <c r="F224" s="1629"/>
      <c r="G224" s="1629"/>
      <c r="H224" s="1665"/>
    </row>
    <row r="225" spans="1:9" ht="10.5" hidden="1" customHeight="1">
      <c r="A225" s="1666"/>
      <c r="B225" s="1666"/>
      <c r="C225" s="1666"/>
      <c r="D225" s="1666"/>
      <c r="E225" s="1666"/>
      <c r="F225" s="1666"/>
      <c r="G225" s="1666"/>
      <c r="H225" s="1665"/>
    </row>
    <row r="226" spans="1:9" ht="15.75" hidden="1" customHeight="1">
      <c r="A226" s="1666"/>
      <c r="B226" s="1666"/>
      <c r="C226" s="1666"/>
      <c r="D226" s="1666"/>
      <c r="E226" s="1666"/>
      <c r="F226" s="1666"/>
      <c r="G226" s="1666"/>
      <c r="H226" s="1665"/>
    </row>
    <row r="227" spans="1:9" ht="63">
      <c r="A227" s="1919" t="s">
        <v>2045</v>
      </c>
      <c r="B227" s="1667"/>
      <c r="C227" s="1649" t="s">
        <v>1370</v>
      </c>
      <c r="D227" s="1596"/>
      <c r="E227" s="1596"/>
      <c r="F227" s="1667"/>
      <c r="G227" s="1667"/>
      <c r="H227" s="1595"/>
      <c r="I227" s="1664"/>
    </row>
    <row r="228" spans="1:9" ht="15.75">
      <c r="A228" s="1920"/>
      <c r="B228" s="1668" t="s">
        <v>2049</v>
      </c>
      <c r="C228" s="1615" t="s">
        <v>1368</v>
      </c>
      <c r="D228" s="1596" t="s">
        <v>2230</v>
      </c>
      <c r="E228" s="1596" t="s">
        <v>32</v>
      </c>
      <c r="F228" s="1617">
        <v>2041954</v>
      </c>
      <c r="G228" s="1617">
        <v>2178887</v>
      </c>
      <c r="H228" s="1595">
        <f t="shared" ref="H228:H229" si="1">(G228-F228)*100/F228</f>
        <v>6.7059786851221919</v>
      </c>
      <c r="I228" s="1664"/>
    </row>
    <row r="229" spans="1:9" ht="15.75">
      <c r="A229" s="1920"/>
      <c r="B229" s="1668" t="s">
        <v>2231</v>
      </c>
      <c r="C229" s="1615" t="s">
        <v>2232</v>
      </c>
      <c r="D229" s="1596" t="s">
        <v>2230</v>
      </c>
      <c r="E229" s="1596" t="s">
        <v>32</v>
      </c>
      <c r="F229" s="1617">
        <v>2652075</v>
      </c>
      <c r="G229" s="1617">
        <v>2671220</v>
      </c>
      <c r="H229" s="1595">
        <f t="shared" si="1"/>
        <v>0.72188757859411967</v>
      </c>
      <c r="I229" s="1664"/>
    </row>
    <row r="230" spans="1:9" ht="13.5" customHeight="1">
      <c r="A230" s="1921"/>
      <c r="B230" s="1666"/>
      <c r="C230" s="1666"/>
      <c r="D230" s="1666"/>
      <c r="E230" s="1666"/>
      <c r="F230" s="1666"/>
      <c r="G230" s="1666"/>
      <c r="H230" s="1666"/>
      <c r="I230" s="1664"/>
    </row>
    <row r="231" spans="1:9" ht="33" customHeight="1">
      <c r="A231" s="1919" t="s">
        <v>2047</v>
      </c>
      <c r="B231" s="1667"/>
      <c r="C231" s="1669" t="s">
        <v>2324</v>
      </c>
      <c r="D231" s="1667"/>
      <c r="E231" s="1667"/>
      <c r="F231" s="1667"/>
      <c r="G231" s="1667"/>
      <c r="H231" s="1667"/>
      <c r="I231" s="1883"/>
    </row>
    <row r="232" spans="1:9" ht="28.5" customHeight="1">
      <c r="A232" s="1920"/>
      <c r="B232" s="1670" t="s">
        <v>2049</v>
      </c>
      <c r="C232" s="1671" t="s">
        <v>2032</v>
      </c>
      <c r="D232" s="1596" t="s">
        <v>2233</v>
      </c>
      <c r="E232" s="1596" t="s">
        <v>32</v>
      </c>
      <c r="F232" s="1617">
        <v>34345</v>
      </c>
      <c r="G232" s="1617">
        <v>34817</v>
      </c>
      <c r="H232" s="1595">
        <f t="shared" ref="H232:H234" si="2">(G232-F232)*100/F232</f>
        <v>1.374290289707381</v>
      </c>
      <c r="I232" s="1883"/>
    </row>
    <row r="233" spans="1:9" ht="11.25" customHeight="1">
      <c r="A233" s="1920"/>
      <c r="B233" s="1666"/>
      <c r="C233" s="1666"/>
      <c r="D233" s="1666"/>
      <c r="E233" s="1666"/>
      <c r="F233" s="1666"/>
      <c r="G233" s="1666"/>
      <c r="H233" s="1666"/>
      <c r="I233" s="1884"/>
    </row>
    <row r="234" spans="1:9" s="1885" customFormat="1" ht="50.25" customHeight="1">
      <c r="A234" s="1672" t="s">
        <v>2309</v>
      </c>
      <c r="B234" s="1673"/>
      <c r="C234" s="1674" t="s">
        <v>2234</v>
      </c>
      <c r="D234" s="269" t="s">
        <v>2312</v>
      </c>
      <c r="E234" s="269" t="s">
        <v>2039</v>
      </c>
      <c r="F234" s="1652">
        <v>2041810</v>
      </c>
      <c r="G234" s="1652">
        <v>2078489</v>
      </c>
      <c r="H234" s="1595">
        <f t="shared" si="2"/>
        <v>1.7963963346246712</v>
      </c>
      <c r="I234" s="1886"/>
    </row>
    <row r="235" spans="1:9" ht="11.25" customHeight="1">
      <c r="A235" s="1675"/>
      <c r="B235" s="1666"/>
      <c r="C235" s="1666"/>
      <c r="D235" s="1666"/>
      <c r="E235" s="1666"/>
      <c r="F235" s="1666"/>
      <c r="G235" s="1666"/>
      <c r="H235" s="1666"/>
      <c r="I235" s="266"/>
    </row>
    <row r="236" spans="1:9" ht="32.25" hidden="1" customHeight="1">
      <c r="A236" s="1931" t="s">
        <v>2482</v>
      </c>
      <c r="B236" s="1932"/>
      <c r="C236" s="1932"/>
      <c r="D236" s="1932"/>
      <c r="E236" s="1932"/>
      <c r="F236" s="1932"/>
      <c r="G236" s="1933"/>
      <c r="H236" s="1676"/>
      <c r="I236" s="1664"/>
    </row>
    <row r="237" spans="1:9" ht="34.5" hidden="1" customHeight="1">
      <c r="A237" s="1928" t="s">
        <v>2038</v>
      </c>
      <c r="B237" s="1677"/>
      <c r="C237" s="1678" t="s">
        <v>2483</v>
      </c>
      <c r="D237" s="1679"/>
      <c r="E237" s="1680"/>
      <c r="F237" s="1681"/>
      <c r="G237" s="1681"/>
      <c r="H237" s="1682"/>
      <c r="I237" s="1664"/>
    </row>
    <row r="238" spans="1:9" ht="15.75" hidden="1">
      <c r="A238" s="1929"/>
      <c r="B238" s="1683"/>
      <c r="C238" s="1684"/>
      <c r="D238" s="1684"/>
      <c r="E238" s="1684"/>
      <c r="F238" s="1685"/>
      <c r="G238" s="1685"/>
      <c r="H238" s="1682"/>
      <c r="I238" s="1664"/>
    </row>
    <row r="239" spans="1:9" ht="15.75" hidden="1">
      <c r="A239" s="1929"/>
      <c r="B239" s="1686" t="s">
        <v>1358</v>
      </c>
      <c r="C239" s="1677" t="s">
        <v>2484</v>
      </c>
      <c r="D239" s="1686" t="s">
        <v>2485</v>
      </c>
      <c r="E239" s="1686" t="s">
        <v>2039</v>
      </c>
      <c r="F239" s="1687">
        <v>474937</v>
      </c>
      <c r="G239" s="1687">
        <v>462725</v>
      </c>
      <c r="H239" s="1682">
        <f>(G239-F239)*100/F239</f>
        <v>-2.5712884024618003</v>
      </c>
      <c r="I239" s="1664"/>
    </row>
    <row r="240" spans="1:9" ht="15.75" hidden="1">
      <c r="A240" s="1929"/>
      <c r="B240" s="1686" t="s">
        <v>1359</v>
      </c>
      <c r="C240" s="1677" t="s">
        <v>2486</v>
      </c>
      <c r="D240" s="1686" t="s">
        <v>2487</v>
      </c>
      <c r="E240" s="1686" t="s">
        <v>2039</v>
      </c>
      <c r="F240" s="1687">
        <v>439359</v>
      </c>
      <c r="G240" s="1687">
        <v>428228</v>
      </c>
      <c r="H240" s="1682">
        <f>(G240-F240)*100/F240</f>
        <v>-2.533463522996001</v>
      </c>
      <c r="I240" s="1664"/>
    </row>
    <row r="241" spans="1:9" ht="19.5" hidden="1" customHeight="1">
      <c r="A241" s="1929"/>
      <c r="B241" s="1686" t="s">
        <v>1360</v>
      </c>
      <c r="C241" s="1677" t="s">
        <v>2488</v>
      </c>
      <c r="D241" s="1686" t="s">
        <v>2489</v>
      </c>
      <c r="E241" s="1686" t="s">
        <v>2039</v>
      </c>
      <c r="F241" s="1687">
        <v>375629</v>
      </c>
      <c r="G241" s="1687">
        <v>370294</v>
      </c>
      <c r="H241" s="1682">
        <f>(G241-F241)*100/F241</f>
        <v>-1.42028437633942</v>
      </c>
      <c r="I241" s="1664"/>
    </row>
    <row r="242" spans="1:9" ht="20.25" hidden="1" customHeight="1">
      <c r="A242" s="1929"/>
      <c r="B242" s="1686" t="s">
        <v>1362</v>
      </c>
      <c r="C242" s="1677" t="s">
        <v>2490</v>
      </c>
      <c r="D242" s="1686" t="s">
        <v>2491</v>
      </c>
      <c r="E242" s="1686" t="s">
        <v>2039</v>
      </c>
      <c r="F242" s="1687">
        <v>364878</v>
      </c>
      <c r="G242" s="1687">
        <v>358905</v>
      </c>
      <c r="H242" s="1682">
        <f>(G242-F242)*100/F242</f>
        <v>-1.6369855129659776</v>
      </c>
      <c r="I242" s="1664"/>
    </row>
    <row r="243" spans="1:9" ht="26.25" hidden="1" customHeight="1">
      <c r="A243" s="1930"/>
      <c r="B243" s="1688" t="s">
        <v>1366</v>
      </c>
      <c r="C243" s="1689" t="s">
        <v>2492</v>
      </c>
      <c r="D243" s="1688" t="s">
        <v>2493</v>
      </c>
      <c r="E243" s="1688" t="s">
        <v>2039</v>
      </c>
      <c r="F243" s="1690">
        <v>332623</v>
      </c>
      <c r="G243" s="1690">
        <v>324737</v>
      </c>
      <c r="H243" s="1682">
        <f>(G243-F243)*100/F243</f>
        <v>-2.3708522862219388</v>
      </c>
      <c r="I243" s="1664"/>
    </row>
    <row r="244" spans="1:9" ht="15.75" hidden="1">
      <c r="A244" s="1677"/>
      <c r="B244" s="1691"/>
      <c r="C244" s="1692"/>
      <c r="D244" s="1692"/>
      <c r="E244" s="1692"/>
      <c r="F244" s="1693"/>
      <c r="G244" s="1693"/>
      <c r="H244" s="1682"/>
      <c r="I244" s="1694"/>
    </row>
    <row r="245" spans="1:9" ht="31.5" hidden="1">
      <c r="A245" s="1928" t="s">
        <v>2041</v>
      </c>
      <c r="B245" s="1677"/>
      <c r="C245" s="1678" t="s">
        <v>2494</v>
      </c>
      <c r="D245" s="1679"/>
      <c r="E245" s="1680"/>
      <c r="F245" s="1681"/>
      <c r="G245" s="1681"/>
      <c r="H245" s="1682"/>
      <c r="I245" s="1664"/>
    </row>
    <row r="246" spans="1:9" ht="15.75" hidden="1">
      <c r="A246" s="1929"/>
      <c r="B246" s="1683"/>
      <c r="C246" s="1684"/>
      <c r="D246" s="1684"/>
      <c r="E246" s="1684"/>
      <c r="F246" s="1685"/>
      <c r="G246" s="1685"/>
      <c r="H246" s="1682"/>
      <c r="I246" s="1664"/>
    </row>
    <row r="247" spans="1:9" ht="24.75" hidden="1" customHeight="1">
      <c r="A247" s="1929"/>
      <c r="B247" s="1686" t="s">
        <v>1358</v>
      </c>
      <c r="C247" s="1677" t="s">
        <v>2495</v>
      </c>
      <c r="D247" s="1686" t="s">
        <v>2496</v>
      </c>
      <c r="E247" s="1686" t="s">
        <v>2039</v>
      </c>
      <c r="F247" s="1687">
        <v>410228</v>
      </c>
      <c r="G247" s="1687">
        <v>396086</v>
      </c>
      <c r="H247" s="1682">
        <f>(G247-F247)*100/F247</f>
        <v>-3.4473512290726132</v>
      </c>
      <c r="I247" s="1664"/>
    </row>
    <row r="248" spans="1:9" ht="21" hidden="1" customHeight="1">
      <c r="A248" s="1929"/>
      <c r="B248" s="1686" t="s">
        <v>1359</v>
      </c>
      <c r="C248" s="1677" t="s">
        <v>2497</v>
      </c>
      <c r="D248" s="1686" t="s">
        <v>2498</v>
      </c>
      <c r="E248" s="1686" t="s">
        <v>2039</v>
      </c>
      <c r="F248" s="1687">
        <v>335748</v>
      </c>
      <c r="G248" s="1687">
        <v>326763</v>
      </c>
      <c r="H248" s="1682">
        <f>(G248-F248)*100/F248</f>
        <v>-2.6761142285285393</v>
      </c>
      <c r="I248" s="1664"/>
    </row>
    <row r="249" spans="1:9" ht="22.5" hidden="1" customHeight="1">
      <c r="A249" s="1930"/>
      <c r="B249" s="1688" t="s">
        <v>1360</v>
      </c>
      <c r="C249" s="1689" t="s">
        <v>2499</v>
      </c>
      <c r="D249" s="1688" t="s">
        <v>2500</v>
      </c>
      <c r="E249" s="1688" t="s">
        <v>2039</v>
      </c>
      <c r="F249" s="1690">
        <v>303493</v>
      </c>
      <c r="G249" s="1690">
        <v>292595</v>
      </c>
      <c r="H249" s="1682">
        <f>(G249-F249)*100/F249</f>
        <v>-3.5908571202630704</v>
      </c>
      <c r="I249" s="1664"/>
    </row>
    <row r="250" spans="1:9" ht="13.5" hidden="1" customHeight="1">
      <c r="A250" s="1686"/>
      <c r="B250" s="1691"/>
      <c r="C250" s="1692"/>
      <c r="D250" s="1692"/>
      <c r="E250" s="1692"/>
      <c r="F250" s="1693"/>
      <c r="G250" s="1693"/>
      <c r="H250" s="1682"/>
      <c r="I250" s="1694"/>
    </row>
    <row r="251" spans="1:9" ht="34.5" hidden="1" customHeight="1">
      <c r="A251" s="1934" t="s">
        <v>2042</v>
      </c>
      <c r="B251" s="1677"/>
      <c r="C251" s="1678" t="s">
        <v>2501</v>
      </c>
      <c r="D251" s="1679"/>
      <c r="E251" s="1680"/>
      <c r="F251" s="1681"/>
      <c r="G251" s="1681"/>
      <c r="H251" s="1682"/>
      <c r="I251" s="1664"/>
    </row>
    <row r="252" spans="1:9" ht="15.75" hidden="1">
      <c r="A252" s="1935"/>
      <c r="B252" s="1683"/>
      <c r="C252" s="1684"/>
      <c r="D252" s="1684"/>
      <c r="E252" s="1684"/>
      <c r="F252" s="1685"/>
      <c r="G252" s="1685"/>
      <c r="H252" s="1682"/>
      <c r="I252" s="1664"/>
    </row>
    <row r="253" spans="1:9" ht="17.25" hidden="1" customHeight="1">
      <c r="A253" s="1935"/>
      <c r="B253" s="1686" t="s">
        <v>1358</v>
      </c>
      <c r="C253" s="1677" t="s">
        <v>2502</v>
      </c>
      <c r="D253" s="1686" t="s">
        <v>2503</v>
      </c>
      <c r="E253" s="1686" t="s">
        <v>2039</v>
      </c>
      <c r="F253" s="1687">
        <v>311915</v>
      </c>
      <c r="G253" s="1687">
        <v>304459</v>
      </c>
      <c r="H253" s="1682">
        <f>(G253-F253)*100/F253</f>
        <v>-2.3903948191013575</v>
      </c>
      <c r="I253" s="1664"/>
    </row>
    <row r="254" spans="1:9" ht="15.75" hidden="1">
      <c r="A254" s="1935"/>
      <c r="B254" s="1686" t="s">
        <v>1359</v>
      </c>
      <c r="C254" s="1677" t="s">
        <v>2504</v>
      </c>
      <c r="D254" s="1686" t="s">
        <v>2505</v>
      </c>
      <c r="E254" s="1686" t="s">
        <v>2039</v>
      </c>
      <c r="F254" s="1687">
        <v>287088</v>
      </c>
      <c r="G254" s="1687">
        <v>281351</v>
      </c>
      <c r="H254" s="1682">
        <f>(G254-F254)*100/F254</f>
        <v>-1.9983419717995876</v>
      </c>
      <c r="I254" s="1664"/>
    </row>
    <row r="255" spans="1:9" ht="15.75" hidden="1">
      <c r="A255" s="1936"/>
      <c r="B255" s="1688" t="s">
        <v>1360</v>
      </c>
      <c r="C255" s="1689" t="s">
        <v>2506</v>
      </c>
      <c r="D255" s="1688" t="s">
        <v>2507</v>
      </c>
      <c r="E255" s="1688" t="s">
        <v>2039</v>
      </c>
      <c r="F255" s="1690">
        <v>265585</v>
      </c>
      <c r="G255" s="1690">
        <v>258573</v>
      </c>
      <c r="H255" s="1682">
        <f>(G255-F255)*100/F255</f>
        <v>-2.6402093491725811</v>
      </c>
      <c r="I255" s="1664"/>
    </row>
    <row r="256" spans="1:9" ht="15.75" hidden="1">
      <c r="A256" s="1686"/>
      <c r="B256" s="1691"/>
      <c r="C256" s="1692"/>
      <c r="D256" s="1692"/>
      <c r="E256" s="1692"/>
      <c r="F256" s="1693"/>
      <c r="G256" s="1693"/>
      <c r="H256" s="1682"/>
      <c r="I256" s="1694"/>
    </row>
    <row r="257" spans="1:9" ht="50.25" hidden="1" customHeight="1">
      <c r="A257" s="1695" t="s">
        <v>2043</v>
      </c>
      <c r="B257" s="1696"/>
      <c r="C257" s="1696" t="s">
        <v>2508</v>
      </c>
      <c r="D257" s="1697" t="s">
        <v>2509</v>
      </c>
      <c r="E257" s="1697" t="s">
        <v>2039</v>
      </c>
      <c r="F257" s="1698">
        <v>735347</v>
      </c>
      <c r="G257" s="1698">
        <v>682044</v>
      </c>
      <c r="H257" s="1682">
        <f>(G257-F257)*100/F257</f>
        <v>-7.2486866744543734</v>
      </c>
      <c r="I257" s="1664"/>
    </row>
    <row r="258" spans="1:9" ht="15.75" hidden="1">
      <c r="A258" s="1686"/>
      <c r="B258" s="1691"/>
      <c r="C258" s="1692"/>
      <c r="D258" s="1692"/>
      <c r="E258" s="1692"/>
      <c r="F258" s="1693"/>
      <c r="G258" s="1693"/>
      <c r="H258" s="1682"/>
      <c r="I258" s="1664"/>
    </row>
    <row r="259" spans="1:9" ht="45" hidden="1">
      <c r="A259" s="1695" t="s">
        <v>2044</v>
      </c>
      <c r="B259" s="1696"/>
      <c r="C259" s="1696" t="s">
        <v>2510</v>
      </c>
      <c r="D259" s="1697" t="s">
        <v>2511</v>
      </c>
      <c r="E259" s="1697" t="s">
        <v>2039</v>
      </c>
      <c r="F259" s="1698">
        <v>918193</v>
      </c>
      <c r="G259" s="1698">
        <v>891962</v>
      </c>
      <c r="H259" s="1682">
        <f>(G259-F259)*100/F259</f>
        <v>-2.8568067933430119</v>
      </c>
      <c r="I259" s="1664"/>
    </row>
    <row r="260" spans="1:9" ht="15.75" hidden="1">
      <c r="A260" s="1686"/>
      <c r="B260" s="1691"/>
      <c r="C260" s="1692"/>
      <c r="D260" s="1692"/>
      <c r="E260" s="1692"/>
      <c r="F260" s="1693"/>
      <c r="G260" s="1693"/>
      <c r="H260" s="1682"/>
      <c r="I260" s="1664"/>
    </row>
    <row r="261" spans="1:9" ht="31.5" hidden="1">
      <c r="A261" s="1928" t="s">
        <v>2045</v>
      </c>
      <c r="B261" s="1677"/>
      <c r="C261" s="1678" t="s">
        <v>2512</v>
      </c>
      <c r="D261" s="1679"/>
      <c r="E261" s="1680"/>
      <c r="F261" s="1681"/>
      <c r="G261" s="1681"/>
      <c r="H261" s="1682"/>
      <c r="I261" s="1664"/>
    </row>
    <row r="262" spans="1:9" ht="15.75" hidden="1">
      <c r="A262" s="1929"/>
      <c r="B262" s="1691"/>
      <c r="C262" s="1692"/>
      <c r="D262" s="1692"/>
      <c r="E262" s="1692"/>
      <c r="F262" s="1693"/>
      <c r="G262" s="1693"/>
      <c r="H262" s="1682"/>
      <c r="I262" s="1664"/>
    </row>
    <row r="263" spans="1:9" ht="15.75" hidden="1">
      <c r="A263" s="1929"/>
      <c r="B263" s="1699" t="s">
        <v>1358</v>
      </c>
      <c r="C263" s="1700" t="s">
        <v>2502</v>
      </c>
      <c r="D263" s="1699" t="s">
        <v>2513</v>
      </c>
      <c r="E263" s="1699" t="s">
        <v>2039</v>
      </c>
      <c r="F263" s="1701">
        <v>386604</v>
      </c>
      <c r="G263" s="1701">
        <v>382465</v>
      </c>
      <c r="H263" s="1682">
        <f>(G263-F263)*100/F263</f>
        <v>-1.0706045462540481</v>
      </c>
      <c r="I263" s="1664"/>
    </row>
    <row r="264" spans="1:9" ht="18" hidden="1" customHeight="1">
      <c r="A264" s="1929"/>
      <c r="B264" s="1686" t="s">
        <v>1359</v>
      </c>
      <c r="C264" s="1677" t="s">
        <v>2504</v>
      </c>
      <c r="D264" s="1686" t="s">
        <v>2514</v>
      </c>
      <c r="E264" s="1686" t="s">
        <v>2039</v>
      </c>
      <c r="F264" s="1687">
        <v>361777</v>
      </c>
      <c r="G264" s="1687">
        <v>359357</v>
      </c>
      <c r="H264" s="1682">
        <f>(G264-F264)*100/F264</f>
        <v>-0.66892035701550956</v>
      </c>
      <c r="I264" s="1664"/>
    </row>
    <row r="265" spans="1:9" ht="15.75" hidden="1">
      <c r="A265" s="1930"/>
      <c r="B265" s="1688" t="s">
        <v>1360</v>
      </c>
      <c r="C265" s="1689" t="s">
        <v>2506</v>
      </c>
      <c r="D265" s="1688" t="s">
        <v>2515</v>
      </c>
      <c r="E265" s="1688" t="s">
        <v>2039</v>
      </c>
      <c r="F265" s="1690">
        <v>340275</v>
      </c>
      <c r="G265" s="1690">
        <v>336579</v>
      </c>
      <c r="H265" s="1682">
        <f>(G265-F265)*100/F265</f>
        <v>-1.0861802953493498</v>
      </c>
      <c r="I265" s="1664"/>
    </row>
    <row r="266" spans="1:9" ht="15.75" hidden="1">
      <c r="A266" s="1686"/>
      <c r="B266" s="1691"/>
      <c r="C266" s="1692"/>
      <c r="D266" s="1692"/>
      <c r="E266" s="1692"/>
      <c r="F266" s="1693"/>
      <c r="G266" s="1693"/>
      <c r="H266" s="1682"/>
      <c r="I266" s="1664"/>
    </row>
    <row r="267" spans="1:9" ht="31.5" hidden="1">
      <c r="A267" s="1937" t="s">
        <v>2047</v>
      </c>
      <c r="B267" s="1686"/>
      <c r="C267" s="1678" t="s">
        <v>2516</v>
      </c>
      <c r="D267" s="1691"/>
      <c r="E267" s="1692"/>
      <c r="F267" s="1693"/>
      <c r="G267" s="1693"/>
      <c r="H267" s="1682"/>
      <c r="I267" s="1664"/>
    </row>
    <row r="268" spans="1:9" ht="15.75" hidden="1">
      <c r="A268" s="1937"/>
      <c r="B268" s="1686" t="s">
        <v>1358</v>
      </c>
      <c r="C268" s="1677" t="s">
        <v>2517</v>
      </c>
      <c r="D268" s="1697" t="s">
        <v>2629</v>
      </c>
      <c r="E268" s="1688" t="s">
        <v>2039</v>
      </c>
      <c r="F268" s="1690">
        <v>439830</v>
      </c>
      <c r="G268" s="1690">
        <v>409891</v>
      </c>
      <c r="H268" s="1682">
        <f>(G268-F268)*100/F268</f>
        <v>-6.8069481390537252</v>
      </c>
      <c r="I268" s="1664"/>
    </row>
    <row r="269" spans="1:9" ht="31.5" hidden="1">
      <c r="A269" s="1937"/>
      <c r="B269" s="1686"/>
      <c r="C269" s="1678" t="s">
        <v>2519</v>
      </c>
      <c r="D269" s="1691"/>
      <c r="E269" s="1692"/>
      <c r="F269" s="1693"/>
      <c r="G269" s="1693"/>
      <c r="H269" s="1682"/>
      <c r="I269" s="1664"/>
    </row>
    <row r="270" spans="1:9" ht="15.75" hidden="1">
      <c r="A270" s="1937"/>
      <c r="B270" s="1686" t="s">
        <v>1358</v>
      </c>
      <c r="C270" s="1677" t="s">
        <v>2517</v>
      </c>
      <c r="D270" s="1697" t="s">
        <v>2518</v>
      </c>
      <c r="E270" s="1688" t="s">
        <v>2039</v>
      </c>
      <c r="F270" s="1690">
        <v>757460</v>
      </c>
      <c r="G270" s="1690">
        <v>688821</v>
      </c>
      <c r="H270" s="1682">
        <f>(G270-F270)*100/F270</f>
        <v>-9.061732632746283</v>
      </c>
      <c r="I270" s="1664"/>
    </row>
    <row r="271" spans="1:9" ht="33.75" hidden="1" customHeight="1">
      <c r="A271" s="1937"/>
      <c r="B271" s="1686"/>
      <c r="C271" s="1678" t="s">
        <v>2520</v>
      </c>
      <c r="D271" s="1691"/>
      <c r="E271" s="1692"/>
      <c r="F271" s="1693"/>
      <c r="G271" s="1693"/>
      <c r="H271" s="1682"/>
      <c r="I271" s="1664"/>
    </row>
    <row r="272" spans="1:9" ht="26.25" hidden="1" customHeight="1">
      <c r="A272" s="1937"/>
      <c r="B272" s="1686" t="s">
        <v>1358</v>
      </c>
      <c r="C272" s="1677" t="s">
        <v>2517</v>
      </c>
      <c r="D272" s="1699" t="s">
        <v>2630</v>
      </c>
      <c r="E272" s="1686" t="s">
        <v>2039</v>
      </c>
      <c r="F272" s="1687">
        <v>1020898</v>
      </c>
      <c r="G272" s="1687">
        <v>939485</v>
      </c>
      <c r="H272" s="1682">
        <f>(G272-F272)*100/F272</f>
        <v>-7.9746458510056835</v>
      </c>
      <c r="I272" s="1664"/>
    </row>
    <row r="273" spans="1:9" ht="12" hidden="1" customHeight="1">
      <c r="A273" s="1686"/>
      <c r="B273" s="1702"/>
      <c r="C273" s="1703"/>
      <c r="D273" s="1703"/>
      <c r="E273" s="1703"/>
      <c r="F273" s="1704"/>
      <c r="G273" s="1704"/>
      <c r="H273" s="1682"/>
      <c r="I273" s="1664"/>
    </row>
    <row r="274" spans="1:9" ht="34.5" hidden="1" customHeight="1">
      <c r="A274" s="1928" t="s">
        <v>2521</v>
      </c>
      <c r="B274" s="1686"/>
      <c r="C274" s="1678" t="s">
        <v>2516</v>
      </c>
      <c r="D274" s="1691"/>
      <c r="E274" s="1692"/>
      <c r="F274" s="1693"/>
      <c r="G274" s="1693"/>
      <c r="H274" s="1682"/>
      <c r="I274" s="1664"/>
    </row>
    <row r="275" spans="1:9" ht="21" hidden="1" customHeight="1">
      <c r="A275" s="1929"/>
      <c r="B275" s="1686" t="s">
        <v>1358</v>
      </c>
      <c r="C275" s="1677" t="s">
        <v>2522</v>
      </c>
      <c r="D275" s="1699" t="s">
        <v>2523</v>
      </c>
      <c r="E275" s="1686" t="s">
        <v>2039</v>
      </c>
      <c r="F275" s="1701">
        <v>625264</v>
      </c>
      <c r="G275" s="1701">
        <v>579374</v>
      </c>
      <c r="H275" s="1682">
        <f>(G275-F275)*100/F275</f>
        <v>-7.3392998797308016</v>
      </c>
      <c r="I275" s="1664"/>
    </row>
    <row r="276" spans="1:9" ht="30" hidden="1">
      <c r="A276" s="1929"/>
      <c r="B276" s="1686"/>
      <c r="C276" s="1677" t="s">
        <v>2524</v>
      </c>
      <c r="D276" s="1705"/>
      <c r="E276" s="1706"/>
      <c r="F276" s="1707"/>
      <c r="G276" s="1707"/>
      <c r="H276" s="1682"/>
      <c r="I276" s="1664"/>
    </row>
    <row r="277" spans="1:9" ht="15.75" hidden="1">
      <c r="A277" s="1929"/>
      <c r="B277" s="1686" t="s">
        <v>1359</v>
      </c>
      <c r="C277" s="1677" t="s">
        <v>2522</v>
      </c>
      <c r="D277" s="1686" t="s">
        <v>2525</v>
      </c>
      <c r="E277" s="1686" t="s">
        <v>2039</v>
      </c>
      <c r="F277" s="1687">
        <v>944238</v>
      </c>
      <c r="G277" s="1687">
        <v>870826</v>
      </c>
      <c r="H277" s="1682">
        <f>(G277-F277)*100/F277</f>
        <v>-7.7747347596686431</v>
      </c>
      <c r="I277" s="1664"/>
    </row>
    <row r="278" spans="1:9" ht="30" hidden="1">
      <c r="A278" s="1929"/>
      <c r="B278" s="1686"/>
      <c r="C278" s="1677" t="s">
        <v>2520</v>
      </c>
      <c r="D278" s="1705"/>
      <c r="E278" s="1706"/>
      <c r="F278" s="1707"/>
      <c r="G278" s="1707"/>
      <c r="H278" s="1682"/>
      <c r="I278" s="1664"/>
    </row>
    <row r="279" spans="1:9" ht="20.25" hidden="1" customHeight="1">
      <c r="A279" s="1930"/>
      <c r="B279" s="1686" t="s">
        <v>1360</v>
      </c>
      <c r="C279" s="1677" t="s">
        <v>2522</v>
      </c>
      <c r="D279" s="1686" t="s">
        <v>2526</v>
      </c>
      <c r="E279" s="1686" t="s">
        <v>2039</v>
      </c>
      <c r="F279" s="1687">
        <v>1207830</v>
      </c>
      <c r="G279" s="1687">
        <v>1114841</v>
      </c>
      <c r="H279" s="1682">
        <f>(G279-F279)*100/F279</f>
        <v>-7.6988483478635237</v>
      </c>
      <c r="I279" s="1664"/>
    </row>
    <row r="280" spans="1:9" ht="15.75" hidden="1">
      <c r="A280" s="1686"/>
      <c r="B280" s="1708"/>
      <c r="C280" s="1677"/>
      <c r="D280" s="1699"/>
      <c r="E280" s="1686"/>
      <c r="F280" s="1687"/>
      <c r="G280" s="1687"/>
      <c r="H280" s="1682"/>
      <c r="I280" s="1664"/>
    </row>
    <row r="281" spans="1:9" ht="33.75" hidden="1" customHeight="1">
      <c r="A281" s="1695" t="s">
        <v>2049</v>
      </c>
      <c r="B281" s="1686"/>
      <c r="C281" s="1677" t="s">
        <v>2527</v>
      </c>
      <c r="D281" s="1699" t="s">
        <v>2528</v>
      </c>
      <c r="E281" s="1686" t="s">
        <v>2039</v>
      </c>
      <c r="F281" s="1690">
        <v>372481</v>
      </c>
      <c r="G281" s="1690">
        <v>344124</v>
      </c>
      <c r="H281" s="1709">
        <f>(G281-F281)*100/F281</f>
        <v>-7.6130057640523949</v>
      </c>
      <c r="I281" s="1664"/>
    </row>
    <row r="282" spans="1:9" ht="33.75" hidden="1" customHeight="1">
      <c r="A282" s="1710" t="s">
        <v>2053</v>
      </c>
      <c r="B282" s="1686"/>
      <c r="C282" s="1677" t="s">
        <v>2529</v>
      </c>
      <c r="D282" s="1699" t="s">
        <v>2530</v>
      </c>
      <c r="E282" s="1686" t="s">
        <v>2039</v>
      </c>
      <c r="F282" s="1687">
        <v>438218</v>
      </c>
      <c r="G282" s="1687">
        <v>340243</v>
      </c>
      <c r="H282" s="1682">
        <f>(G282-F282)*100/F282</f>
        <v>-22.357593709067178</v>
      </c>
      <c r="I282" s="1664"/>
    </row>
    <row r="283" spans="1:9" ht="32.25" hidden="1" customHeight="1">
      <c r="A283" s="1695" t="s">
        <v>2054</v>
      </c>
      <c r="B283" s="1688"/>
      <c r="C283" s="1689" t="s">
        <v>2531</v>
      </c>
      <c r="D283" s="1688" t="s">
        <v>2532</v>
      </c>
      <c r="E283" s="1688" t="s">
        <v>2046</v>
      </c>
      <c r="F283" s="1690">
        <v>12086</v>
      </c>
      <c r="G283" s="1690">
        <v>12059</v>
      </c>
      <c r="H283" s="1682">
        <f>(G283-F283)*100/F283</f>
        <v>-0.22339897401952671</v>
      </c>
      <c r="I283" s="1664"/>
    </row>
    <row r="284" spans="1:9" ht="27.75" hidden="1" customHeight="1">
      <c r="A284" s="1686"/>
      <c r="B284" s="1691"/>
      <c r="C284" s="1692"/>
      <c r="D284" s="1692"/>
      <c r="E284" s="1692"/>
      <c r="F284" s="1693"/>
      <c r="G284" s="1693"/>
      <c r="H284" s="1682"/>
      <c r="I284" s="1664"/>
    </row>
    <row r="285" spans="1:9" ht="30" hidden="1">
      <c r="A285" s="1695" t="s">
        <v>2055</v>
      </c>
      <c r="B285" s="1686"/>
      <c r="C285" s="1677" t="s">
        <v>2533</v>
      </c>
      <c r="D285" s="1686" t="s">
        <v>2534</v>
      </c>
      <c r="E285" s="1686" t="s">
        <v>2535</v>
      </c>
      <c r="F285" s="1687">
        <v>1862962</v>
      </c>
      <c r="G285" s="1687">
        <v>1761204</v>
      </c>
      <c r="H285" s="1682">
        <f>(G285-F285)*100/F285</f>
        <v>-5.4621618691095151</v>
      </c>
      <c r="I285" s="1664"/>
    </row>
    <row r="286" spans="1:9" ht="30" hidden="1">
      <c r="A286" s="1695" t="s">
        <v>2056</v>
      </c>
      <c r="B286" s="1686"/>
      <c r="C286" s="1677" t="s">
        <v>2536</v>
      </c>
      <c r="D286" s="1686" t="s">
        <v>2537</v>
      </c>
      <c r="E286" s="1686" t="s">
        <v>2538</v>
      </c>
      <c r="F286" s="1687">
        <v>1089602</v>
      </c>
      <c r="G286" s="1687">
        <v>1000002</v>
      </c>
      <c r="H286" s="1682">
        <f>(G286-F286)*100/F286</f>
        <v>-8.2231860807891319</v>
      </c>
      <c r="I286" s="1664"/>
    </row>
    <row r="287" spans="1:9" ht="30" hidden="1">
      <c r="A287" s="1695" t="s">
        <v>2057</v>
      </c>
      <c r="B287" s="1686"/>
      <c r="C287" s="1677" t="s">
        <v>2539</v>
      </c>
      <c r="D287" s="1686" t="s">
        <v>2540</v>
      </c>
      <c r="E287" s="1686" t="s">
        <v>2541</v>
      </c>
      <c r="F287" s="1687">
        <v>899053</v>
      </c>
      <c r="G287" s="1687">
        <v>847280</v>
      </c>
      <c r="H287" s="1682">
        <f>(G287-F287)*100/F287</f>
        <v>-5.7586148981205776</v>
      </c>
      <c r="I287" s="1664"/>
    </row>
    <row r="288" spans="1:9" ht="24" hidden="1" customHeight="1">
      <c r="A288" s="1695" t="s">
        <v>2121</v>
      </c>
      <c r="B288" s="1686"/>
      <c r="C288" s="1677" t="s">
        <v>2542</v>
      </c>
      <c r="D288" s="1688" t="s">
        <v>2543</v>
      </c>
      <c r="E288" s="1688" t="s">
        <v>2039</v>
      </c>
      <c r="F288" s="1690">
        <v>131419</v>
      </c>
      <c r="G288" s="1690">
        <v>139888</v>
      </c>
      <c r="H288" s="1682">
        <f>(G288-F288)*100/F288</f>
        <v>6.4442736590599532</v>
      </c>
      <c r="I288" s="1664"/>
    </row>
    <row r="289" spans="1:9" ht="34.5" hidden="1" customHeight="1">
      <c r="A289" s="1928" t="s">
        <v>2129</v>
      </c>
      <c r="B289" s="1686"/>
      <c r="C289" s="1678" t="s">
        <v>2544</v>
      </c>
      <c r="D289" s="1691"/>
      <c r="E289" s="1692"/>
      <c r="F289" s="1693"/>
      <c r="G289" s="1693"/>
      <c r="H289" s="1682"/>
      <c r="I289" s="1664"/>
    </row>
    <row r="290" spans="1:9" ht="20.25" hidden="1" customHeight="1">
      <c r="A290" s="1929"/>
      <c r="B290" s="1711" t="s">
        <v>1358</v>
      </c>
      <c r="C290" s="1712" t="s">
        <v>2545</v>
      </c>
      <c r="D290" s="1713" t="s">
        <v>2546</v>
      </c>
      <c r="E290" s="1713"/>
      <c r="F290" s="1714">
        <v>123051</v>
      </c>
      <c r="G290" s="1714">
        <v>119499</v>
      </c>
      <c r="H290" s="1715">
        <f t="shared" ref="H290:H295" si="3">(G290-F290)*100/F290</f>
        <v>-2.8866079918082748</v>
      </c>
      <c r="I290" s="1664"/>
    </row>
    <row r="291" spans="1:9" ht="21" hidden="1" customHeight="1">
      <c r="A291" s="1929"/>
      <c r="B291" s="1711" t="s">
        <v>1359</v>
      </c>
      <c r="C291" s="1712" t="s">
        <v>2547</v>
      </c>
      <c r="D291" s="1711" t="s">
        <v>2548</v>
      </c>
      <c r="E291" s="1711"/>
      <c r="F291" s="1716">
        <v>201993</v>
      </c>
      <c r="G291" s="1716">
        <v>191483</v>
      </c>
      <c r="H291" s="1715">
        <f t="shared" si="3"/>
        <v>-5.2031506042288598</v>
      </c>
      <c r="I291" s="1664"/>
    </row>
    <row r="292" spans="1:9" ht="21" hidden="1" customHeight="1">
      <c r="A292" s="1929"/>
      <c r="B292" s="1711" t="s">
        <v>1360</v>
      </c>
      <c r="C292" s="1712" t="s">
        <v>2549</v>
      </c>
      <c r="D292" s="1711" t="s">
        <v>2550</v>
      </c>
      <c r="E292" s="1711"/>
      <c r="F292" s="1716">
        <v>128806</v>
      </c>
      <c r="G292" s="1716">
        <v>124670</v>
      </c>
      <c r="H292" s="1715">
        <f t="shared" si="3"/>
        <v>-3.2110305420554943</v>
      </c>
      <c r="I292" s="1664"/>
    </row>
    <row r="293" spans="1:9" ht="22.5" hidden="1" customHeight="1">
      <c r="A293" s="1930"/>
      <c r="B293" s="1711" t="s">
        <v>1362</v>
      </c>
      <c r="C293" s="1712" t="s">
        <v>2551</v>
      </c>
      <c r="D293" s="1711" t="s">
        <v>2552</v>
      </c>
      <c r="E293" s="1711"/>
      <c r="F293" s="1716">
        <v>206811</v>
      </c>
      <c r="G293" s="1716">
        <v>195784</v>
      </c>
      <c r="H293" s="1715">
        <f t="shared" si="3"/>
        <v>-5.3319214161722535</v>
      </c>
      <c r="I293" s="1664"/>
    </row>
    <row r="294" spans="1:9" ht="15.75" hidden="1">
      <c r="A294" s="1695" t="s">
        <v>2133</v>
      </c>
      <c r="B294" s="1686"/>
      <c r="C294" s="1677" t="s">
        <v>2553</v>
      </c>
      <c r="D294" s="1686" t="s">
        <v>2554</v>
      </c>
      <c r="E294" s="1688" t="s">
        <v>2039</v>
      </c>
      <c r="F294" s="1687">
        <v>201631</v>
      </c>
      <c r="G294" s="1687">
        <v>166708</v>
      </c>
      <c r="H294" s="1682">
        <f t="shared" si="3"/>
        <v>-17.320253334060734</v>
      </c>
      <c r="I294" s="1664"/>
    </row>
    <row r="295" spans="1:9" ht="15.75" hidden="1">
      <c r="A295" s="1710" t="s">
        <v>2139</v>
      </c>
      <c r="B295" s="1688"/>
      <c r="C295" s="1689" t="s">
        <v>2555</v>
      </c>
      <c r="D295" s="1688" t="s">
        <v>2556</v>
      </c>
      <c r="E295" s="1688" t="s">
        <v>2039</v>
      </c>
      <c r="F295" s="1690">
        <v>197302</v>
      </c>
      <c r="G295" s="1690">
        <v>164086</v>
      </c>
      <c r="H295" s="1682">
        <f t="shared" si="3"/>
        <v>-16.835105574195904</v>
      </c>
      <c r="I295" s="1664"/>
    </row>
    <row r="296" spans="1:9" ht="31.5" hidden="1">
      <c r="A296" s="1937" t="s">
        <v>2142</v>
      </c>
      <c r="B296" s="1686"/>
      <c r="C296" s="1678" t="s">
        <v>2557</v>
      </c>
      <c r="D296" s="1717"/>
      <c r="E296" s="1718"/>
      <c r="F296" s="1681"/>
      <c r="G296" s="1681"/>
      <c r="H296" s="1682"/>
      <c r="I296" s="1664"/>
    </row>
    <row r="297" spans="1:9" ht="15.75" hidden="1">
      <c r="A297" s="1937"/>
      <c r="B297" s="1686" t="s">
        <v>1358</v>
      </c>
      <c r="C297" s="1677" t="s">
        <v>2558</v>
      </c>
      <c r="D297" s="1686" t="s">
        <v>2559</v>
      </c>
      <c r="E297" s="1686" t="s">
        <v>2046</v>
      </c>
      <c r="F297" s="1687">
        <v>1613</v>
      </c>
      <c r="G297" s="1687">
        <v>1612</v>
      </c>
      <c r="H297" s="1682">
        <f>(G297-F297)*100/F297</f>
        <v>-6.1996280223186609E-2</v>
      </c>
      <c r="I297" s="1664"/>
    </row>
    <row r="298" spans="1:9" ht="21" hidden="1" customHeight="1">
      <c r="A298" s="1937"/>
      <c r="B298" s="1686" t="s">
        <v>1359</v>
      </c>
      <c r="C298" s="1677" t="s">
        <v>2560</v>
      </c>
      <c r="D298" s="1686" t="s">
        <v>2561</v>
      </c>
      <c r="E298" s="1686" t="s">
        <v>2046</v>
      </c>
      <c r="F298" s="1687">
        <v>1896</v>
      </c>
      <c r="G298" s="1687">
        <v>1894</v>
      </c>
      <c r="H298" s="1682">
        <f>(G298-F298)*100/F298</f>
        <v>-0.10548523206751055</v>
      </c>
      <c r="I298" s="1664"/>
    </row>
    <row r="299" spans="1:9" ht="21" hidden="1" customHeight="1">
      <c r="A299" s="1937"/>
      <c r="B299" s="1686" t="s">
        <v>1360</v>
      </c>
      <c r="C299" s="1546" t="s">
        <v>2562</v>
      </c>
      <c r="D299" s="1686" t="s">
        <v>2563</v>
      </c>
      <c r="E299" s="1686" t="s">
        <v>2046</v>
      </c>
      <c r="F299" s="1687">
        <v>524</v>
      </c>
      <c r="G299" s="1687">
        <v>535</v>
      </c>
      <c r="H299" s="1682">
        <f t="shared" ref="H299:H303" si="4">(G299-F299)*100/F299</f>
        <v>2.0992366412213741</v>
      </c>
      <c r="I299" s="1664"/>
    </row>
    <row r="300" spans="1:9" ht="30" hidden="1">
      <c r="A300" s="1937"/>
      <c r="B300" s="1686" t="s">
        <v>1362</v>
      </c>
      <c r="C300" s="1719" t="s">
        <v>400</v>
      </c>
      <c r="D300" s="1686" t="s">
        <v>2564</v>
      </c>
      <c r="E300" s="1686" t="s">
        <v>2046</v>
      </c>
      <c r="F300" s="1687">
        <v>198</v>
      </c>
      <c r="G300" s="1687">
        <v>104</v>
      </c>
      <c r="H300" s="1682">
        <f t="shared" si="4"/>
        <v>-47.474747474747474</v>
      </c>
      <c r="I300" s="1664"/>
    </row>
    <row r="301" spans="1:9" ht="30" hidden="1">
      <c r="A301" s="1937"/>
      <c r="B301" s="1686" t="s">
        <v>1366</v>
      </c>
      <c r="C301" s="1540" t="s">
        <v>401</v>
      </c>
      <c r="D301" s="1686" t="s">
        <v>2565</v>
      </c>
      <c r="E301" s="1686" t="s">
        <v>2046</v>
      </c>
      <c r="F301" s="1687">
        <v>137</v>
      </c>
      <c r="G301" s="1687">
        <v>136</v>
      </c>
      <c r="H301" s="1682">
        <f t="shared" si="4"/>
        <v>-0.72992700729927007</v>
      </c>
      <c r="I301" s="1664"/>
    </row>
    <row r="302" spans="1:9" ht="15.75" hidden="1">
      <c r="A302" s="1937"/>
      <c r="B302" s="1686" t="s">
        <v>1395</v>
      </c>
      <c r="C302" s="1719" t="s">
        <v>2566</v>
      </c>
      <c r="D302" s="1686" t="s">
        <v>2567</v>
      </c>
      <c r="E302" s="1686" t="s">
        <v>2046</v>
      </c>
      <c r="F302" s="1687">
        <v>167</v>
      </c>
      <c r="G302" s="1687">
        <v>166</v>
      </c>
      <c r="H302" s="1682">
        <f t="shared" si="4"/>
        <v>-0.59880239520958078</v>
      </c>
      <c r="I302" s="1664"/>
    </row>
    <row r="303" spans="1:9" ht="15.75" hidden="1">
      <c r="A303" s="1937"/>
      <c r="B303" s="1686" t="s">
        <v>2199</v>
      </c>
      <c r="C303" s="1546" t="s">
        <v>520</v>
      </c>
      <c r="D303" s="1686" t="s">
        <v>2568</v>
      </c>
      <c r="E303" s="1686" t="s">
        <v>2046</v>
      </c>
      <c r="F303" s="1687">
        <v>482</v>
      </c>
      <c r="G303" s="1687">
        <v>479</v>
      </c>
      <c r="H303" s="1682">
        <f t="shared" si="4"/>
        <v>-0.62240663900414939</v>
      </c>
      <c r="I303" s="1664"/>
    </row>
    <row r="304" spans="1:9" ht="15.75" hidden="1">
      <c r="A304" s="1695"/>
      <c r="B304" s="1686"/>
      <c r="C304" s="1720"/>
      <c r="D304" s="1686"/>
      <c r="E304" s="1686"/>
      <c r="F304" s="1687"/>
      <c r="G304" s="1687"/>
      <c r="H304" s="1682"/>
      <c r="I304" s="1664"/>
    </row>
    <row r="305" spans="1:9" ht="21" hidden="1" customHeight="1">
      <c r="A305" s="1695" t="s">
        <v>2145</v>
      </c>
      <c r="B305" s="1686"/>
      <c r="C305" s="1720" t="s">
        <v>2569</v>
      </c>
      <c r="D305" s="1686"/>
      <c r="E305" s="1686"/>
      <c r="F305" s="1687"/>
      <c r="G305" s="1687"/>
      <c r="H305" s="1682"/>
      <c r="I305" s="1664"/>
    </row>
    <row r="306" spans="1:9" ht="21" hidden="1" customHeight="1">
      <c r="A306" s="1695"/>
      <c r="B306" s="1686" t="s">
        <v>1358</v>
      </c>
      <c r="C306" s="1721" t="s">
        <v>2570</v>
      </c>
      <c r="D306" s="1686" t="s">
        <v>2571</v>
      </c>
      <c r="E306" s="1686"/>
      <c r="F306" s="1687" t="s">
        <v>2572</v>
      </c>
      <c r="G306" s="1687">
        <v>428331</v>
      </c>
      <c r="H306" s="1687" t="s">
        <v>2572</v>
      </c>
      <c r="I306" s="1722"/>
    </row>
    <row r="307" spans="1:9" ht="21" hidden="1" customHeight="1">
      <c r="A307" s="1695"/>
      <c r="B307" s="1686" t="s">
        <v>1359</v>
      </c>
      <c r="C307" s="1721" t="s">
        <v>2573</v>
      </c>
      <c r="D307" s="1686" t="s">
        <v>2574</v>
      </c>
      <c r="E307" s="1686"/>
      <c r="F307" s="1687" t="s">
        <v>2572</v>
      </c>
      <c r="G307" s="1687">
        <v>420101</v>
      </c>
      <c r="H307" s="1687" t="s">
        <v>2572</v>
      </c>
      <c r="I307" s="1722"/>
    </row>
    <row r="308" spans="1:9" ht="21" hidden="1" customHeight="1">
      <c r="A308" s="1695"/>
      <c r="B308" s="1686" t="s">
        <v>1360</v>
      </c>
      <c r="C308" s="1721" t="s">
        <v>2575</v>
      </c>
      <c r="D308" s="1686" t="s">
        <v>2576</v>
      </c>
      <c r="E308" s="1686"/>
      <c r="F308" s="1687" t="s">
        <v>2572</v>
      </c>
      <c r="G308" s="1687">
        <v>679982</v>
      </c>
      <c r="H308" s="1687" t="s">
        <v>2572</v>
      </c>
      <c r="I308" s="1722"/>
    </row>
    <row r="309" spans="1:9" ht="21" hidden="1" customHeight="1">
      <c r="A309" s="1695"/>
      <c r="B309" s="1686" t="s">
        <v>1362</v>
      </c>
      <c r="C309" s="1721" t="s">
        <v>2577</v>
      </c>
      <c r="D309" s="1686" t="s">
        <v>2578</v>
      </c>
      <c r="E309" s="1686"/>
      <c r="F309" s="1687" t="s">
        <v>2572</v>
      </c>
      <c r="G309" s="1687">
        <v>789045</v>
      </c>
      <c r="H309" s="1687" t="s">
        <v>2572</v>
      </c>
      <c r="I309" s="1722"/>
    </row>
    <row r="310" spans="1:9" ht="15.75" hidden="1">
      <c r="A310" s="1695"/>
      <c r="B310" s="1686"/>
      <c r="C310" s="1723"/>
      <c r="D310" s="1686"/>
      <c r="E310" s="1686"/>
      <c r="F310" s="1687"/>
      <c r="G310" s="1687"/>
      <c r="H310" s="1682"/>
      <c r="I310" s="1664"/>
    </row>
    <row r="311" spans="1:9" ht="31.5" hidden="1">
      <c r="A311" s="1695" t="s">
        <v>2579</v>
      </c>
      <c r="B311" s="1686"/>
      <c r="C311" s="1678" t="s">
        <v>2580</v>
      </c>
      <c r="D311" s="1686"/>
      <c r="E311" s="1686"/>
      <c r="F311" s="1687"/>
      <c r="G311" s="1687"/>
      <c r="H311" s="1682"/>
      <c r="I311" s="1664"/>
    </row>
    <row r="312" spans="1:9" ht="22.5" hidden="1" customHeight="1">
      <c r="A312" s="1695"/>
      <c r="B312" s="1686" t="s">
        <v>1358</v>
      </c>
      <c r="C312" s="1721" t="s">
        <v>2570</v>
      </c>
      <c r="D312" s="1686" t="s">
        <v>2581</v>
      </c>
      <c r="E312" s="1686"/>
      <c r="F312" s="1687" t="s">
        <v>2572</v>
      </c>
      <c r="G312" s="1687">
        <v>239776</v>
      </c>
      <c r="H312" s="1687" t="s">
        <v>2572</v>
      </c>
      <c r="I312" s="1722"/>
    </row>
    <row r="313" spans="1:9" ht="22.5" hidden="1" customHeight="1">
      <c r="A313" s="1695"/>
      <c r="B313" s="1686" t="s">
        <v>1359</v>
      </c>
      <c r="C313" s="1721" t="s">
        <v>2573</v>
      </c>
      <c r="D313" s="1686" t="s">
        <v>2582</v>
      </c>
      <c r="E313" s="1686"/>
      <c r="F313" s="1687" t="s">
        <v>2572</v>
      </c>
      <c r="G313" s="1687">
        <v>231179</v>
      </c>
      <c r="H313" s="1687" t="s">
        <v>2572</v>
      </c>
      <c r="I313" s="1722"/>
    </row>
    <row r="314" spans="1:9" ht="22.5" hidden="1" customHeight="1">
      <c r="A314" s="1695"/>
      <c r="B314" s="1686" t="s">
        <v>1360</v>
      </c>
      <c r="C314" s="1721" t="s">
        <v>2583</v>
      </c>
      <c r="D314" s="1686" t="s">
        <v>2584</v>
      </c>
      <c r="E314" s="1686"/>
      <c r="F314" s="1687" t="s">
        <v>2572</v>
      </c>
      <c r="G314" s="1687">
        <v>400806</v>
      </c>
      <c r="H314" s="1687" t="s">
        <v>2572</v>
      </c>
      <c r="I314" s="1722"/>
    </row>
    <row r="315" spans="1:9" ht="22.5" hidden="1" customHeight="1">
      <c r="A315" s="1695"/>
      <c r="B315" s="1686" t="s">
        <v>1362</v>
      </c>
      <c r="C315" s="1721" t="s">
        <v>2575</v>
      </c>
      <c r="D315" s="1686" t="s">
        <v>2585</v>
      </c>
      <c r="E315" s="1686"/>
      <c r="F315" s="1687" t="s">
        <v>2572</v>
      </c>
      <c r="G315" s="1687">
        <v>491059</v>
      </c>
      <c r="H315" s="1687" t="s">
        <v>2572</v>
      </c>
      <c r="I315" s="1722"/>
    </row>
    <row r="316" spans="1:9" ht="15.75" hidden="1">
      <c r="A316" s="1695"/>
      <c r="B316" s="1686"/>
      <c r="C316" s="1723"/>
      <c r="D316" s="1686"/>
      <c r="E316" s="1686"/>
      <c r="F316" s="1687"/>
      <c r="G316" s="1687"/>
      <c r="H316" s="1687"/>
      <c r="I316" s="1664"/>
    </row>
    <row r="317" spans="1:9" ht="31.5" hidden="1">
      <c r="A317" s="1695" t="s">
        <v>2586</v>
      </c>
      <c r="B317" s="1686"/>
      <c r="C317" s="1720" t="s">
        <v>2587</v>
      </c>
      <c r="D317" s="1686"/>
      <c r="E317" s="1686"/>
      <c r="F317" s="1687"/>
      <c r="G317" s="1687"/>
      <c r="H317" s="1682"/>
      <c r="I317" s="1664"/>
    </row>
    <row r="318" spans="1:9" ht="22.5" hidden="1" customHeight="1">
      <c r="A318" s="1695"/>
      <c r="B318" s="1686" t="s">
        <v>1358</v>
      </c>
      <c r="C318" s="1721" t="s">
        <v>2588</v>
      </c>
      <c r="D318" s="1686" t="s">
        <v>2589</v>
      </c>
      <c r="E318" s="1686"/>
      <c r="F318" s="1687" t="s">
        <v>2572</v>
      </c>
      <c r="G318" s="1687">
        <v>225352</v>
      </c>
      <c r="H318" s="1687" t="s">
        <v>2572</v>
      </c>
      <c r="I318" s="1722"/>
    </row>
    <row r="319" spans="1:9" ht="22.5" hidden="1" customHeight="1">
      <c r="A319" s="1695"/>
      <c r="B319" s="1686" t="s">
        <v>1359</v>
      </c>
      <c r="C319" s="1721" t="s">
        <v>2590</v>
      </c>
      <c r="D319" s="1686" t="s">
        <v>2591</v>
      </c>
      <c r="E319" s="1686"/>
      <c r="F319" s="1687" t="s">
        <v>2572</v>
      </c>
      <c r="G319" s="1687">
        <v>211931</v>
      </c>
      <c r="H319" s="1687" t="s">
        <v>2572</v>
      </c>
      <c r="I319" s="1722"/>
    </row>
    <row r="320" spans="1:9" ht="31.5" hidden="1">
      <c r="A320" s="1724" t="s">
        <v>2592</v>
      </c>
      <c r="B320" s="1725"/>
      <c r="C320" s="1726" t="s">
        <v>2593</v>
      </c>
      <c r="D320" s="1725"/>
      <c r="E320" s="1725"/>
      <c r="F320" s="1727"/>
      <c r="G320" s="1727"/>
      <c r="H320" s="1687"/>
      <c r="I320" s="1722"/>
    </row>
    <row r="321" spans="1:9" ht="30" hidden="1" customHeight="1">
      <c r="A321" s="1695"/>
      <c r="B321" s="1686" t="s">
        <v>1358</v>
      </c>
      <c r="C321" s="1728" t="s">
        <v>2594</v>
      </c>
      <c r="D321" s="1686" t="s">
        <v>2595</v>
      </c>
      <c r="E321" s="1686"/>
      <c r="F321" s="1687" t="s">
        <v>2572</v>
      </c>
      <c r="G321" s="1687">
        <v>14937232</v>
      </c>
      <c r="H321" s="1687" t="s">
        <v>2572</v>
      </c>
      <c r="I321" s="1722"/>
    </row>
    <row r="322" spans="1:9" ht="22.5" hidden="1" customHeight="1">
      <c r="A322" s="1695"/>
      <c r="B322" s="1686" t="s">
        <v>1359</v>
      </c>
      <c r="C322" s="1729" t="s">
        <v>2596</v>
      </c>
      <c r="D322" s="1686" t="s">
        <v>2597</v>
      </c>
      <c r="E322" s="1686"/>
      <c r="F322" s="1687" t="s">
        <v>2572</v>
      </c>
      <c r="G322" s="1687">
        <v>14193565</v>
      </c>
      <c r="H322" s="1687" t="s">
        <v>2572</v>
      </c>
      <c r="I322" s="1722"/>
    </row>
    <row r="323" spans="1:9" ht="22.5" hidden="1" customHeight="1">
      <c r="A323" s="1695"/>
      <c r="B323" s="1686" t="s">
        <v>1360</v>
      </c>
      <c r="C323" s="1729" t="s">
        <v>2598</v>
      </c>
      <c r="D323" s="1686" t="s">
        <v>2599</v>
      </c>
      <c r="E323" s="1686"/>
      <c r="F323" s="1687" t="s">
        <v>2572</v>
      </c>
      <c r="G323" s="1687">
        <v>11830254</v>
      </c>
      <c r="H323" s="1687" t="s">
        <v>2572</v>
      </c>
      <c r="I323" s="1722"/>
    </row>
    <row r="324" spans="1:9" ht="15" hidden="1" customHeight="1">
      <c r="A324" s="1724"/>
      <c r="B324" s="1725"/>
      <c r="C324" s="1730"/>
      <c r="D324" s="1725"/>
      <c r="E324" s="1725"/>
      <c r="F324" s="1727"/>
      <c r="G324" s="1727"/>
      <c r="H324" s="1682"/>
      <c r="I324" s="1664"/>
    </row>
    <row r="325" spans="1:9" ht="18" hidden="1" customHeight="1">
      <c r="A325" s="1917" t="s">
        <v>2600</v>
      </c>
      <c r="B325" s="1918"/>
      <c r="C325" s="1918"/>
      <c r="D325" s="1578"/>
      <c r="E325" s="1578"/>
      <c r="F325" s="1574"/>
      <c r="G325" s="1574"/>
      <c r="H325" s="1535"/>
      <c r="I325" s="1664"/>
    </row>
    <row r="326" spans="1:9" ht="15.75" hidden="1">
      <c r="A326" s="1533"/>
      <c r="B326" s="1530"/>
      <c r="C326" s="1531"/>
      <c r="D326" s="1531"/>
      <c r="E326" s="1531"/>
      <c r="F326" s="1541"/>
      <c r="G326" s="1541"/>
      <c r="H326" s="1535"/>
      <c r="I326" s="1664"/>
    </row>
    <row r="327" spans="1:9" ht="15.75" hidden="1">
      <c r="A327" s="1899" t="s">
        <v>2038</v>
      </c>
      <c r="B327" s="1529"/>
      <c r="C327" s="1731" t="s">
        <v>2601</v>
      </c>
      <c r="D327" s="1530"/>
      <c r="E327" s="1531"/>
      <c r="F327" s="1541"/>
      <c r="G327" s="1541"/>
      <c r="H327" s="1535"/>
      <c r="I327" s="1664"/>
    </row>
    <row r="328" spans="1:9" ht="18" hidden="1">
      <c r="A328" s="1900"/>
      <c r="B328" s="1533" t="s">
        <v>1358</v>
      </c>
      <c r="C328" s="1529" t="s">
        <v>2179</v>
      </c>
      <c r="D328" s="1533" t="s">
        <v>2602</v>
      </c>
      <c r="E328" s="1533" t="s">
        <v>32</v>
      </c>
      <c r="F328" s="1582">
        <v>23567</v>
      </c>
      <c r="G328" s="1582">
        <v>12003</v>
      </c>
      <c r="H328" s="1535">
        <f>(G328-F328)*100/F328</f>
        <v>-49.068612890906778</v>
      </c>
      <c r="I328" s="1741"/>
    </row>
    <row r="329" spans="1:9" ht="18" hidden="1">
      <c r="A329" s="1900"/>
      <c r="B329" s="1533" t="s">
        <v>1359</v>
      </c>
      <c r="C329" s="1529" t="s">
        <v>2181</v>
      </c>
      <c r="D329" s="1533" t="s">
        <v>2603</v>
      </c>
      <c r="E329" s="1533" t="s">
        <v>32</v>
      </c>
      <c r="F329" s="1582">
        <v>23567</v>
      </c>
      <c r="G329" s="1582">
        <v>12003</v>
      </c>
      <c r="H329" s="1535">
        <f>(G329-F329)*100/F329</f>
        <v>-49.068612890906778</v>
      </c>
      <c r="I329" s="1741"/>
    </row>
    <row r="330" spans="1:9" ht="18" hidden="1">
      <c r="A330" s="1900"/>
      <c r="B330" s="1533" t="s">
        <v>1360</v>
      </c>
      <c r="C330" s="1529" t="s">
        <v>2183</v>
      </c>
      <c r="D330" s="1533" t="s">
        <v>2604</v>
      </c>
      <c r="E330" s="1533" t="s">
        <v>32</v>
      </c>
      <c r="F330" s="1582">
        <v>22524</v>
      </c>
      <c r="G330" s="1582">
        <v>11014</v>
      </c>
      <c r="H330" s="1535">
        <f>(G330-F330)*100/F330</f>
        <v>-51.101047771266202</v>
      </c>
      <c r="I330" s="1741"/>
    </row>
    <row r="331" spans="1:9" ht="18" hidden="1">
      <c r="A331" s="1901"/>
      <c r="B331" s="1533" t="s">
        <v>1362</v>
      </c>
      <c r="C331" s="1529" t="s">
        <v>2185</v>
      </c>
      <c r="D331" s="1533" t="s">
        <v>2605</v>
      </c>
      <c r="E331" s="1533" t="s">
        <v>32</v>
      </c>
      <c r="F331" s="1582">
        <v>22607</v>
      </c>
      <c r="G331" s="1582">
        <v>11103</v>
      </c>
      <c r="H331" s="1535">
        <f>(G331-F331)*100/F331</f>
        <v>-50.886893440084933</v>
      </c>
      <c r="I331" s="1741"/>
    </row>
    <row r="332" spans="1:9" ht="45" hidden="1">
      <c r="A332" s="1529"/>
      <c r="B332" s="1529"/>
      <c r="C332" s="1529" t="s">
        <v>2606</v>
      </c>
      <c r="D332" s="1573"/>
      <c r="E332" s="1732"/>
      <c r="F332" s="1574"/>
      <c r="G332" s="1574"/>
      <c r="H332" s="1535"/>
      <c r="I332" s="1740"/>
    </row>
    <row r="333" spans="1:9" ht="30" hidden="1">
      <c r="A333" s="1899" t="s">
        <v>2041</v>
      </c>
      <c r="B333" s="1533" t="s">
        <v>1358</v>
      </c>
      <c r="C333" s="1529" t="s">
        <v>2607</v>
      </c>
      <c r="D333" s="1533" t="s">
        <v>2608</v>
      </c>
      <c r="E333" s="1533" t="s">
        <v>32</v>
      </c>
      <c r="F333" s="1534"/>
      <c r="G333" s="1534"/>
      <c r="H333" s="1535"/>
      <c r="I333" s="1741"/>
    </row>
    <row r="334" spans="1:9" ht="18" hidden="1">
      <c r="A334" s="1900"/>
      <c r="B334" s="1533" t="s">
        <v>1358</v>
      </c>
      <c r="C334" s="1529" t="s">
        <v>2609</v>
      </c>
      <c r="D334" s="1533" t="s">
        <v>2610</v>
      </c>
      <c r="E334" s="1533" t="s">
        <v>32</v>
      </c>
      <c r="F334" s="1582">
        <v>4058</v>
      </c>
      <c r="G334" s="1582">
        <v>3949</v>
      </c>
      <c r="H334" s="1535">
        <f>(G334-F334)*100/F334</f>
        <v>-2.6860522424839823</v>
      </c>
      <c r="I334" s="1741"/>
    </row>
    <row r="335" spans="1:9" ht="18" hidden="1">
      <c r="A335" s="1901"/>
      <c r="B335" s="1533" t="s">
        <v>1359</v>
      </c>
      <c r="C335" s="1529" t="s">
        <v>2611</v>
      </c>
      <c r="D335" s="1533" t="s">
        <v>2612</v>
      </c>
      <c r="E335" s="1533" t="s">
        <v>32</v>
      </c>
      <c r="F335" s="1582">
        <v>3555</v>
      </c>
      <c r="G335" s="1582">
        <v>3477</v>
      </c>
      <c r="H335" s="1535">
        <f>(G335-F335)*100/F335</f>
        <v>-2.1940928270042193</v>
      </c>
      <c r="I335" s="1741"/>
    </row>
    <row r="336" spans="1:9" ht="30" hidden="1">
      <c r="A336" s="1899" t="s">
        <v>2042</v>
      </c>
      <c r="B336" s="1533" t="s">
        <v>1359</v>
      </c>
      <c r="C336" s="1529" t="s">
        <v>2613</v>
      </c>
      <c r="D336" s="1533" t="s">
        <v>2614</v>
      </c>
      <c r="E336" s="1533" t="s">
        <v>32</v>
      </c>
      <c r="F336" s="1534"/>
      <c r="G336" s="1534"/>
      <c r="H336" s="1535"/>
      <c r="I336" s="1741"/>
    </row>
    <row r="337" spans="1:9" ht="18" hidden="1">
      <c r="A337" s="1900"/>
      <c r="B337" s="1533" t="s">
        <v>1358</v>
      </c>
      <c r="C337" s="1529" t="s">
        <v>2609</v>
      </c>
      <c r="D337" s="1533" t="s">
        <v>2615</v>
      </c>
      <c r="E337" s="1533" t="s">
        <v>32</v>
      </c>
      <c r="F337" s="1582">
        <v>7380</v>
      </c>
      <c r="G337" s="1582">
        <v>7353</v>
      </c>
      <c r="H337" s="1535">
        <f>(G337-F337)*100/F337</f>
        <v>-0.36585365853658536</v>
      </c>
      <c r="I337" s="1741"/>
    </row>
    <row r="338" spans="1:9" ht="18" hidden="1">
      <c r="A338" s="1901"/>
      <c r="B338" s="1533" t="s">
        <v>1359</v>
      </c>
      <c r="C338" s="1529" t="s">
        <v>2611</v>
      </c>
      <c r="D338" s="1533" t="s">
        <v>2616</v>
      </c>
      <c r="E338" s="1533" t="s">
        <v>32</v>
      </c>
      <c r="F338" s="1582">
        <v>6986</v>
      </c>
      <c r="G338" s="1582">
        <v>6984</v>
      </c>
      <c r="H338" s="1535">
        <f>(G338-F338)*100/F338</f>
        <v>-2.8628685943315201E-2</v>
      </c>
      <c r="I338" s="1741"/>
    </row>
    <row r="339" spans="1:9" ht="45" hidden="1">
      <c r="A339" s="1556" t="s">
        <v>2043</v>
      </c>
      <c r="B339" s="1533" t="s">
        <v>1360</v>
      </c>
      <c r="C339" s="1529" t="s">
        <v>2617</v>
      </c>
      <c r="D339" s="1533" t="s">
        <v>2618</v>
      </c>
      <c r="E339" s="1533" t="s">
        <v>32</v>
      </c>
      <c r="F339" s="1582">
        <v>4203</v>
      </c>
      <c r="G339" s="1582">
        <v>3259</v>
      </c>
      <c r="H339" s="1535">
        <f>(G339-F339)*100/F339</f>
        <v>-22.460147513680703</v>
      </c>
      <c r="I339" s="1741"/>
    </row>
    <row r="340" spans="1:9" ht="30" hidden="1">
      <c r="A340" s="1916" t="s">
        <v>2044</v>
      </c>
      <c r="B340" s="1533" t="s">
        <v>1362</v>
      </c>
      <c r="C340" s="1529" t="s">
        <v>2619</v>
      </c>
      <c r="D340" s="1533" t="s">
        <v>2620</v>
      </c>
      <c r="E340" s="1533" t="s">
        <v>32</v>
      </c>
      <c r="F340" s="1534"/>
      <c r="G340" s="1534"/>
      <c r="H340" s="1535"/>
      <c r="I340" s="1741"/>
    </row>
    <row r="341" spans="1:9" ht="18" hidden="1">
      <c r="A341" s="1916"/>
      <c r="B341" s="1533" t="s">
        <v>1358</v>
      </c>
      <c r="C341" s="1529" t="s">
        <v>2609</v>
      </c>
      <c r="D341" s="1533" t="s">
        <v>2621</v>
      </c>
      <c r="E341" s="1533" t="s">
        <v>32</v>
      </c>
      <c r="F341" s="1582">
        <v>3096</v>
      </c>
      <c r="G341" s="1582">
        <v>2980</v>
      </c>
      <c r="H341" s="1535">
        <f>(G341-F341)*100/F341</f>
        <v>-3.7467700258397931</v>
      </c>
      <c r="I341" s="1741"/>
    </row>
    <row r="342" spans="1:9" ht="18" hidden="1">
      <c r="A342" s="1916"/>
      <c r="B342" s="1533" t="s">
        <v>1359</v>
      </c>
      <c r="C342" s="1529" t="s">
        <v>2611</v>
      </c>
      <c r="D342" s="1533" t="s">
        <v>2622</v>
      </c>
      <c r="E342" s="1533" t="s">
        <v>32</v>
      </c>
      <c r="F342" s="1582">
        <v>2593</v>
      </c>
      <c r="G342" s="1582">
        <v>2508</v>
      </c>
      <c r="H342" s="1535">
        <f>(G342-F342)*100/F342</f>
        <v>-3.2780563054377168</v>
      </c>
      <c r="I342" s="1741"/>
    </row>
    <row r="343" spans="1:9" ht="30" hidden="1">
      <c r="A343" s="1916" t="s">
        <v>2045</v>
      </c>
      <c r="B343" s="1533" t="s">
        <v>1366</v>
      </c>
      <c r="C343" s="1529" t="s">
        <v>2623</v>
      </c>
      <c r="D343" s="1533" t="s">
        <v>2624</v>
      </c>
      <c r="E343" s="1533" t="s">
        <v>32</v>
      </c>
      <c r="F343" s="1534"/>
      <c r="G343" s="1534"/>
      <c r="H343" s="1535"/>
      <c r="I343" s="1741"/>
    </row>
    <row r="344" spans="1:9" ht="18" hidden="1">
      <c r="A344" s="1916"/>
      <c r="B344" s="1533" t="s">
        <v>1358</v>
      </c>
      <c r="C344" s="1529" t="s">
        <v>2609</v>
      </c>
      <c r="D344" s="1533" t="s">
        <v>2625</v>
      </c>
      <c r="E344" s="1533" t="s">
        <v>32</v>
      </c>
      <c r="F344" s="1582">
        <v>5323</v>
      </c>
      <c r="G344" s="1582">
        <v>5125</v>
      </c>
      <c r="H344" s="1535">
        <f>(G344-F344)*100/F344</f>
        <v>-3.7197069321811007</v>
      </c>
      <c r="I344" s="1741"/>
    </row>
    <row r="345" spans="1:9" ht="18" hidden="1">
      <c r="A345" s="1916"/>
      <c r="B345" s="1533" t="s">
        <v>1359</v>
      </c>
      <c r="C345" s="1529" t="s">
        <v>2611</v>
      </c>
      <c r="D345" s="1533" t="s">
        <v>2626</v>
      </c>
      <c r="E345" s="1533" t="s">
        <v>32</v>
      </c>
      <c r="F345" s="1582">
        <v>4929</v>
      </c>
      <c r="G345" s="1582">
        <v>4755</v>
      </c>
      <c r="H345" s="1535">
        <f>(G345-F345)*100/F345</f>
        <v>-3.530127814972611</v>
      </c>
      <c r="I345" s="1741"/>
    </row>
    <row r="346" spans="1:9" ht="15.75" hidden="1">
      <c r="A346" s="1733"/>
      <c r="B346" s="1733"/>
      <c r="C346" s="1733"/>
      <c r="D346" s="1733"/>
      <c r="E346" s="1733"/>
      <c r="F346" s="1733"/>
      <c r="G346" s="1734" t="s">
        <v>2627</v>
      </c>
      <c r="H346" s="1735">
        <f>SUM(H9:H345)</f>
        <v>-207.05874681091069</v>
      </c>
    </row>
    <row r="347" spans="1:9" ht="1.5" hidden="1" customHeight="1">
      <c r="A347" s="1733"/>
      <c r="B347" s="1733"/>
      <c r="C347" s="1733"/>
      <c r="D347" s="1733"/>
      <c r="E347" s="1733"/>
      <c r="F347" s="1733"/>
      <c r="G347" s="1733"/>
      <c r="H347" s="1733"/>
    </row>
    <row r="348" spans="1:9" ht="15.75" hidden="1">
      <c r="A348" s="1733"/>
      <c r="B348" s="1733"/>
      <c r="C348" s="1733"/>
      <c r="D348" s="1733"/>
      <c r="E348" s="1733"/>
      <c r="F348" s="1733"/>
      <c r="G348" s="1733"/>
      <c r="H348" s="1733"/>
    </row>
    <row r="349" spans="1:9" ht="15.75" hidden="1">
      <c r="A349" s="1733"/>
      <c r="B349" s="1733"/>
      <c r="C349" s="1733"/>
      <c r="D349" s="1733"/>
      <c r="E349" s="1733"/>
      <c r="F349" s="1736" t="s">
        <v>2627</v>
      </c>
      <c r="G349" s="1737">
        <f>+H346</f>
        <v>-207.05874681091069</v>
      </c>
      <c r="H349" s="1733"/>
    </row>
    <row r="350" spans="1:9" ht="15.75" hidden="1">
      <c r="A350" s="1733"/>
      <c r="B350" s="1733"/>
      <c r="C350" s="1733"/>
      <c r="D350" s="1733"/>
      <c r="E350" s="1733"/>
      <c r="F350" s="1736" t="s">
        <v>2628</v>
      </c>
      <c r="G350" s="1737">
        <f>G349/169</f>
        <v>-1.2251996852716609</v>
      </c>
      <c r="H350" s="1733"/>
    </row>
    <row r="351" spans="1:9" ht="15.75" hidden="1">
      <c r="A351" s="1733"/>
      <c r="B351" s="1733"/>
      <c r="C351" s="1733"/>
      <c r="D351" s="1733"/>
      <c r="E351" s="1733"/>
      <c r="F351" s="1733"/>
      <c r="G351" s="1733"/>
      <c r="H351" s="1733"/>
    </row>
    <row r="352" spans="1:9" ht="15.75">
      <c r="A352" s="1733"/>
      <c r="B352" s="1733"/>
      <c r="C352" s="1733"/>
      <c r="D352" s="1733"/>
      <c r="E352" s="1733"/>
      <c r="F352" s="1733"/>
      <c r="G352" s="1733"/>
      <c r="H352" s="1733"/>
    </row>
  </sheetData>
  <mergeCells count="68">
    <mergeCell ref="A343:A345"/>
    <mergeCell ref="A296:A303"/>
    <mergeCell ref="A325:C325"/>
    <mergeCell ref="A327:A331"/>
    <mergeCell ref="A333:A335"/>
    <mergeCell ref="A336:A338"/>
    <mergeCell ref="A340:A342"/>
    <mergeCell ref="A289:A293"/>
    <mergeCell ref="A218:A219"/>
    <mergeCell ref="A220:A223"/>
    <mergeCell ref="A227:A230"/>
    <mergeCell ref="A231:A233"/>
    <mergeCell ref="A236:G236"/>
    <mergeCell ref="A237:A243"/>
    <mergeCell ref="A245:A249"/>
    <mergeCell ref="A251:A255"/>
    <mergeCell ref="A261:A265"/>
    <mergeCell ref="A267:A272"/>
    <mergeCell ref="A274:A279"/>
    <mergeCell ref="A213:A216"/>
    <mergeCell ref="A147:A149"/>
    <mergeCell ref="A150:A155"/>
    <mergeCell ref="A157:A158"/>
    <mergeCell ref="A160:A162"/>
    <mergeCell ref="A169:C169"/>
    <mergeCell ref="A171:A175"/>
    <mergeCell ref="A179:A184"/>
    <mergeCell ref="A186:A191"/>
    <mergeCell ref="A193:A198"/>
    <mergeCell ref="A200:A203"/>
    <mergeCell ref="A207:A211"/>
    <mergeCell ref="A143:A145"/>
    <mergeCell ref="A77:A80"/>
    <mergeCell ref="A88:A91"/>
    <mergeCell ref="A98:C98"/>
    <mergeCell ref="A100:A102"/>
    <mergeCell ref="A106:C106"/>
    <mergeCell ref="A108:A110"/>
    <mergeCell ref="A113:A119"/>
    <mergeCell ref="A124:A126"/>
    <mergeCell ref="A128:A130"/>
    <mergeCell ref="A134:A137"/>
    <mergeCell ref="A139:A141"/>
    <mergeCell ref="A95:A96"/>
    <mergeCell ref="A72:A75"/>
    <mergeCell ref="A29:A30"/>
    <mergeCell ref="A32:A33"/>
    <mergeCell ref="A35:A36"/>
    <mergeCell ref="A38:A40"/>
    <mergeCell ref="A41:A44"/>
    <mergeCell ref="A46:A48"/>
    <mergeCell ref="A50:A52"/>
    <mergeCell ref="A54:A56"/>
    <mergeCell ref="A58:A60"/>
    <mergeCell ref="A62:C62"/>
    <mergeCell ref="A64:A70"/>
    <mergeCell ref="H4:H5"/>
    <mergeCell ref="A22:A25"/>
    <mergeCell ref="B2:G2"/>
    <mergeCell ref="A4:A5"/>
    <mergeCell ref="B4:C5"/>
    <mergeCell ref="D4:D5"/>
    <mergeCell ref="E4:E5"/>
    <mergeCell ref="B6:C6"/>
    <mergeCell ref="A7:C7"/>
    <mergeCell ref="A8:A11"/>
    <mergeCell ref="A13:A15"/>
    <mergeCell ref="A17:A20"/>
  </mergeCells>
  <pageMargins left="0.2" right="0.2" top="0.75" bottom="0.5" header="0.3" footer="0.3"/>
  <pageSetup paperSize="9" scale="74"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pane xSplit="2" ySplit="8" topLeftCell="C42" activePane="bottomRight" state="frozen"/>
      <selection pane="topRight" activeCell="C1" sqref="C1"/>
      <selection pane="bottomLeft" activeCell="A10" sqref="A10"/>
      <selection pane="bottomRight" activeCell="I44" sqref="I44"/>
    </sheetView>
  </sheetViews>
  <sheetFormatPr defaultRowHeight="12.75"/>
  <cols>
    <col min="1" max="1" width="4.7109375" style="503" customWidth="1"/>
    <col min="2" max="2" width="48.5703125" style="183" customWidth="1"/>
    <col min="3" max="3" width="15" style="183" customWidth="1"/>
    <col min="4" max="4" width="6.140625" style="183" customWidth="1"/>
    <col min="5" max="5" width="13.42578125" style="183" customWidth="1"/>
    <col min="6" max="6" width="13.5703125" style="183" customWidth="1"/>
    <col min="7" max="7" width="17.85546875" style="183" customWidth="1"/>
    <col min="8" max="8" width="12" style="183" customWidth="1"/>
    <col min="9" max="9" width="17.42578125" style="183" customWidth="1"/>
    <col min="10" max="10" width="24" style="183" customWidth="1"/>
    <col min="11" max="11" width="21" style="183" customWidth="1"/>
    <col min="12" max="12" width="16.28515625" style="183" customWidth="1"/>
    <col min="13" max="256" width="9.140625" style="183"/>
    <col min="257" max="257" width="4.7109375" style="183" customWidth="1"/>
    <col min="258" max="258" width="48.5703125" style="183" customWidth="1"/>
    <col min="259" max="259" width="15" style="183" customWidth="1"/>
    <col min="260" max="260" width="6.140625" style="183" customWidth="1"/>
    <col min="261" max="261" width="10.5703125" style="183" customWidth="1"/>
    <col min="262" max="262" width="6.42578125" style="183" bestFit="1" customWidth="1"/>
    <col min="263" max="263" width="12.140625" style="183" bestFit="1" customWidth="1"/>
    <col min="264" max="264" width="6.42578125" style="183" bestFit="1" customWidth="1"/>
    <col min="265" max="265" width="12.140625" style="183" bestFit="1" customWidth="1"/>
    <col min="266" max="266" width="24" style="183" customWidth="1"/>
    <col min="267" max="267" width="21" style="183" customWidth="1"/>
    <col min="268" max="268" width="16.28515625" style="183" customWidth="1"/>
    <col min="269" max="512" width="9.140625" style="183"/>
    <col min="513" max="513" width="4.7109375" style="183" customWidth="1"/>
    <col min="514" max="514" width="48.5703125" style="183" customWidth="1"/>
    <col min="515" max="515" width="15" style="183" customWidth="1"/>
    <col min="516" max="516" width="6.140625" style="183" customWidth="1"/>
    <col min="517" max="517" width="10.5703125" style="183" customWidth="1"/>
    <col min="518" max="518" width="6.42578125" style="183" bestFit="1" customWidth="1"/>
    <col min="519" max="519" width="12.140625" style="183" bestFit="1" customWidth="1"/>
    <col min="520" max="520" width="6.42578125" style="183" bestFit="1" customWidth="1"/>
    <col min="521" max="521" width="12.140625" style="183" bestFit="1" customWidth="1"/>
    <col min="522" max="522" width="24" style="183" customWidth="1"/>
    <col min="523" max="523" width="21" style="183" customWidth="1"/>
    <col min="524" max="524" width="16.28515625" style="183" customWidth="1"/>
    <col min="525" max="768" width="9.140625" style="183"/>
    <col min="769" max="769" width="4.7109375" style="183" customWidth="1"/>
    <col min="770" max="770" width="48.5703125" style="183" customWidth="1"/>
    <col min="771" max="771" width="15" style="183" customWidth="1"/>
    <col min="772" max="772" width="6.140625" style="183" customWidth="1"/>
    <col min="773" max="773" width="10.5703125" style="183" customWidth="1"/>
    <col min="774" max="774" width="6.42578125" style="183" bestFit="1" customWidth="1"/>
    <col min="775" max="775" width="12.140625" style="183" bestFit="1" customWidth="1"/>
    <col min="776" max="776" width="6.42578125" style="183" bestFit="1" customWidth="1"/>
    <col min="777" max="777" width="12.140625" style="183" bestFit="1" customWidth="1"/>
    <col min="778" max="778" width="24" style="183" customWidth="1"/>
    <col min="779" max="779" width="21" style="183" customWidth="1"/>
    <col min="780" max="780" width="16.28515625" style="183" customWidth="1"/>
    <col min="781" max="1024" width="9.140625" style="183"/>
    <col min="1025" max="1025" width="4.7109375" style="183" customWidth="1"/>
    <col min="1026" max="1026" width="48.5703125" style="183" customWidth="1"/>
    <col min="1027" max="1027" width="15" style="183" customWidth="1"/>
    <col min="1028" max="1028" width="6.140625" style="183" customWidth="1"/>
    <col min="1029" max="1029" width="10.5703125" style="183" customWidth="1"/>
    <col min="1030" max="1030" width="6.42578125" style="183" bestFit="1" customWidth="1"/>
    <col min="1031" max="1031" width="12.140625" style="183" bestFit="1" customWidth="1"/>
    <col min="1032" max="1032" width="6.42578125" style="183" bestFit="1" customWidth="1"/>
    <col min="1033" max="1033" width="12.140625" style="183" bestFit="1" customWidth="1"/>
    <col min="1034" max="1034" width="24" style="183" customWidth="1"/>
    <col min="1035" max="1035" width="21" style="183" customWidth="1"/>
    <col min="1036" max="1036" width="16.28515625" style="183" customWidth="1"/>
    <col min="1037" max="1280" width="9.140625" style="183"/>
    <col min="1281" max="1281" width="4.7109375" style="183" customWidth="1"/>
    <col min="1282" max="1282" width="48.5703125" style="183" customWidth="1"/>
    <col min="1283" max="1283" width="15" style="183" customWidth="1"/>
    <col min="1284" max="1284" width="6.140625" style="183" customWidth="1"/>
    <col min="1285" max="1285" width="10.5703125" style="183" customWidth="1"/>
    <col min="1286" max="1286" width="6.42578125" style="183" bestFit="1" customWidth="1"/>
    <col min="1287" max="1287" width="12.140625" style="183" bestFit="1" customWidth="1"/>
    <col min="1288" max="1288" width="6.42578125" style="183" bestFit="1" customWidth="1"/>
    <col min="1289" max="1289" width="12.140625" style="183" bestFit="1" customWidth="1"/>
    <col min="1290" max="1290" width="24" style="183" customWidth="1"/>
    <col min="1291" max="1291" width="21" style="183" customWidth="1"/>
    <col min="1292" max="1292" width="16.28515625" style="183" customWidth="1"/>
    <col min="1293" max="1536" width="9.140625" style="183"/>
    <col min="1537" max="1537" width="4.7109375" style="183" customWidth="1"/>
    <col min="1538" max="1538" width="48.5703125" style="183" customWidth="1"/>
    <col min="1539" max="1539" width="15" style="183" customWidth="1"/>
    <col min="1540" max="1540" width="6.140625" style="183" customWidth="1"/>
    <col min="1541" max="1541" width="10.5703125" style="183" customWidth="1"/>
    <col min="1542" max="1542" width="6.42578125" style="183" bestFit="1" customWidth="1"/>
    <col min="1543" max="1543" width="12.140625" style="183" bestFit="1" customWidth="1"/>
    <col min="1544" max="1544" width="6.42578125" style="183" bestFit="1" customWidth="1"/>
    <col min="1545" max="1545" width="12.140625" style="183" bestFit="1" customWidth="1"/>
    <col min="1546" max="1546" width="24" style="183" customWidth="1"/>
    <col min="1547" max="1547" width="21" style="183" customWidth="1"/>
    <col min="1548" max="1548" width="16.28515625" style="183" customWidth="1"/>
    <col min="1549" max="1792" width="9.140625" style="183"/>
    <col min="1793" max="1793" width="4.7109375" style="183" customWidth="1"/>
    <col min="1794" max="1794" width="48.5703125" style="183" customWidth="1"/>
    <col min="1795" max="1795" width="15" style="183" customWidth="1"/>
    <col min="1796" max="1796" width="6.140625" style="183" customWidth="1"/>
    <col min="1797" max="1797" width="10.5703125" style="183" customWidth="1"/>
    <col min="1798" max="1798" width="6.42578125" style="183" bestFit="1" customWidth="1"/>
    <col min="1799" max="1799" width="12.140625" style="183" bestFit="1" customWidth="1"/>
    <col min="1800" max="1800" width="6.42578125" style="183" bestFit="1" customWidth="1"/>
    <col min="1801" max="1801" width="12.140625" style="183" bestFit="1" customWidth="1"/>
    <col min="1802" max="1802" width="24" style="183" customWidth="1"/>
    <col min="1803" max="1803" width="21" style="183" customWidth="1"/>
    <col min="1804" max="1804" width="16.28515625" style="183" customWidth="1"/>
    <col min="1805" max="2048" width="9.140625" style="183"/>
    <col min="2049" max="2049" width="4.7109375" style="183" customWidth="1"/>
    <col min="2050" max="2050" width="48.5703125" style="183" customWidth="1"/>
    <col min="2051" max="2051" width="15" style="183" customWidth="1"/>
    <col min="2052" max="2052" width="6.140625" style="183" customWidth="1"/>
    <col min="2053" max="2053" width="10.5703125" style="183" customWidth="1"/>
    <col min="2054" max="2054" width="6.42578125" style="183" bestFit="1" customWidth="1"/>
    <col min="2055" max="2055" width="12.140625" style="183" bestFit="1" customWidth="1"/>
    <col min="2056" max="2056" width="6.42578125" style="183" bestFit="1" customWidth="1"/>
    <col min="2057" max="2057" width="12.140625" style="183" bestFit="1" customWidth="1"/>
    <col min="2058" max="2058" width="24" style="183" customWidth="1"/>
    <col min="2059" max="2059" width="21" style="183" customWidth="1"/>
    <col min="2060" max="2060" width="16.28515625" style="183" customWidth="1"/>
    <col min="2061" max="2304" width="9.140625" style="183"/>
    <col min="2305" max="2305" width="4.7109375" style="183" customWidth="1"/>
    <col min="2306" max="2306" width="48.5703125" style="183" customWidth="1"/>
    <col min="2307" max="2307" width="15" style="183" customWidth="1"/>
    <col min="2308" max="2308" width="6.140625" style="183" customWidth="1"/>
    <col min="2309" max="2309" width="10.5703125" style="183" customWidth="1"/>
    <col min="2310" max="2310" width="6.42578125" style="183" bestFit="1" customWidth="1"/>
    <col min="2311" max="2311" width="12.140625" style="183" bestFit="1" customWidth="1"/>
    <col min="2312" max="2312" width="6.42578125" style="183" bestFit="1" customWidth="1"/>
    <col min="2313" max="2313" width="12.140625" style="183" bestFit="1" customWidth="1"/>
    <col min="2314" max="2314" width="24" style="183" customWidth="1"/>
    <col min="2315" max="2315" width="21" style="183" customWidth="1"/>
    <col min="2316" max="2316" width="16.28515625" style="183" customWidth="1"/>
    <col min="2317" max="2560" width="9.140625" style="183"/>
    <col min="2561" max="2561" width="4.7109375" style="183" customWidth="1"/>
    <col min="2562" max="2562" width="48.5703125" style="183" customWidth="1"/>
    <col min="2563" max="2563" width="15" style="183" customWidth="1"/>
    <col min="2564" max="2564" width="6.140625" style="183" customWidth="1"/>
    <col min="2565" max="2565" width="10.5703125" style="183" customWidth="1"/>
    <col min="2566" max="2566" width="6.42578125" style="183" bestFit="1" customWidth="1"/>
    <col min="2567" max="2567" width="12.140625" style="183" bestFit="1" customWidth="1"/>
    <col min="2568" max="2568" width="6.42578125" style="183" bestFit="1" customWidth="1"/>
    <col min="2569" max="2569" width="12.140625" style="183" bestFit="1" customWidth="1"/>
    <col min="2570" max="2570" width="24" style="183" customWidth="1"/>
    <col min="2571" max="2571" width="21" style="183" customWidth="1"/>
    <col min="2572" max="2572" width="16.28515625" style="183" customWidth="1"/>
    <col min="2573" max="2816" width="9.140625" style="183"/>
    <col min="2817" max="2817" width="4.7109375" style="183" customWidth="1"/>
    <col min="2818" max="2818" width="48.5703125" style="183" customWidth="1"/>
    <col min="2819" max="2819" width="15" style="183" customWidth="1"/>
    <col min="2820" max="2820" width="6.140625" style="183" customWidth="1"/>
    <col min="2821" max="2821" width="10.5703125" style="183" customWidth="1"/>
    <col min="2822" max="2822" width="6.42578125" style="183" bestFit="1" customWidth="1"/>
    <col min="2823" max="2823" width="12.140625" style="183" bestFit="1" customWidth="1"/>
    <col min="2824" max="2824" width="6.42578125" style="183" bestFit="1" customWidth="1"/>
    <col min="2825" max="2825" width="12.140625" style="183" bestFit="1" customWidth="1"/>
    <col min="2826" max="2826" width="24" style="183" customWidth="1"/>
    <col min="2827" max="2827" width="21" style="183" customWidth="1"/>
    <col min="2828" max="2828" width="16.28515625" style="183" customWidth="1"/>
    <col min="2829" max="3072" width="9.140625" style="183"/>
    <col min="3073" max="3073" width="4.7109375" style="183" customWidth="1"/>
    <col min="3074" max="3074" width="48.5703125" style="183" customWidth="1"/>
    <col min="3075" max="3075" width="15" style="183" customWidth="1"/>
    <col min="3076" max="3076" width="6.140625" style="183" customWidth="1"/>
    <col min="3077" max="3077" width="10.5703125" style="183" customWidth="1"/>
    <col min="3078" max="3078" width="6.42578125" style="183" bestFit="1" customWidth="1"/>
    <col min="3079" max="3079" width="12.140625" style="183" bestFit="1" customWidth="1"/>
    <col min="3080" max="3080" width="6.42578125" style="183" bestFit="1" customWidth="1"/>
    <col min="3081" max="3081" width="12.140625" style="183" bestFit="1" customWidth="1"/>
    <col min="3082" max="3082" width="24" style="183" customWidth="1"/>
    <col min="3083" max="3083" width="21" style="183" customWidth="1"/>
    <col min="3084" max="3084" width="16.28515625" style="183" customWidth="1"/>
    <col min="3085" max="3328" width="9.140625" style="183"/>
    <col min="3329" max="3329" width="4.7109375" style="183" customWidth="1"/>
    <col min="3330" max="3330" width="48.5703125" style="183" customWidth="1"/>
    <col min="3331" max="3331" width="15" style="183" customWidth="1"/>
    <col min="3332" max="3332" width="6.140625" style="183" customWidth="1"/>
    <col min="3333" max="3333" width="10.5703125" style="183" customWidth="1"/>
    <col min="3334" max="3334" width="6.42578125" style="183" bestFit="1" customWidth="1"/>
    <col min="3335" max="3335" width="12.140625" style="183" bestFit="1" customWidth="1"/>
    <col min="3336" max="3336" width="6.42578125" style="183" bestFit="1" customWidth="1"/>
    <col min="3337" max="3337" width="12.140625" style="183" bestFit="1" customWidth="1"/>
    <col min="3338" max="3338" width="24" style="183" customWidth="1"/>
    <col min="3339" max="3339" width="21" style="183" customWidth="1"/>
    <col min="3340" max="3340" width="16.28515625" style="183" customWidth="1"/>
    <col min="3341" max="3584" width="9.140625" style="183"/>
    <col min="3585" max="3585" width="4.7109375" style="183" customWidth="1"/>
    <col min="3586" max="3586" width="48.5703125" style="183" customWidth="1"/>
    <col min="3587" max="3587" width="15" style="183" customWidth="1"/>
    <col min="3588" max="3588" width="6.140625" style="183" customWidth="1"/>
    <col min="3589" max="3589" width="10.5703125" style="183" customWidth="1"/>
    <col min="3590" max="3590" width="6.42578125" style="183" bestFit="1" customWidth="1"/>
    <col min="3591" max="3591" width="12.140625" style="183" bestFit="1" customWidth="1"/>
    <col min="3592" max="3592" width="6.42578125" style="183" bestFit="1" customWidth="1"/>
    <col min="3593" max="3593" width="12.140625" style="183" bestFit="1" customWidth="1"/>
    <col min="3594" max="3594" width="24" style="183" customWidth="1"/>
    <col min="3595" max="3595" width="21" style="183" customWidth="1"/>
    <col min="3596" max="3596" width="16.28515625" style="183" customWidth="1"/>
    <col min="3597" max="3840" width="9.140625" style="183"/>
    <col min="3841" max="3841" width="4.7109375" style="183" customWidth="1"/>
    <col min="3842" max="3842" width="48.5703125" style="183" customWidth="1"/>
    <col min="3843" max="3843" width="15" style="183" customWidth="1"/>
    <col min="3844" max="3844" width="6.140625" style="183" customWidth="1"/>
    <col min="3845" max="3845" width="10.5703125" style="183" customWidth="1"/>
    <col min="3846" max="3846" width="6.42578125" style="183" bestFit="1" customWidth="1"/>
    <col min="3847" max="3847" width="12.140625" style="183" bestFit="1" customWidth="1"/>
    <col min="3848" max="3848" width="6.42578125" style="183" bestFit="1" customWidth="1"/>
    <col min="3849" max="3849" width="12.140625" style="183" bestFit="1" customWidth="1"/>
    <col min="3850" max="3850" width="24" style="183" customWidth="1"/>
    <col min="3851" max="3851" width="21" style="183" customWidth="1"/>
    <col min="3852" max="3852" width="16.28515625" style="183" customWidth="1"/>
    <col min="3853" max="4096" width="9.140625" style="183"/>
    <col min="4097" max="4097" width="4.7109375" style="183" customWidth="1"/>
    <col min="4098" max="4098" width="48.5703125" style="183" customWidth="1"/>
    <col min="4099" max="4099" width="15" style="183" customWidth="1"/>
    <col min="4100" max="4100" width="6.140625" style="183" customWidth="1"/>
    <col min="4101" max="4101" width="10.5703125" style="183" customWidth="1"/>
    <col min="4102" max="4102" width="6.42578125" style="183" bestFit="1" customWidth="1"/>
    <col min="4103" max="4103" width="12.140625" style="183" bestFit="1" customWidth="1"/>
    <col min="4104" max="4104" width="6.42578125" style="183" bestFit="1" customWidth="1"/>
    <col min="4105" max="4105" width="12.140625" style="183" bestFit="1" customWidth="1"/>
    <col min="4106" max="4106" width="24" style="183" customWidth="1"/>
    <col min="4107" max="4107" width="21" style="183" customWidth="1"/>
    <col min="4108" max="4108" width="16.28515625" style="183" customWidth="1"/>
    <col min="4109" max="4352" width="9.140625" style="183"/>
    <col min="4353" max="4353" width="4.7109375" style="183" customWidth="1"/>
    <col min="4354" max="4354" width="48.5703125" style="183" customWidth="1"/>
    <col min="4355" max="4355" width="15" style="183" customWidth="1"/>
    <col min="4356" max="4356" width="6.140625" style="183" customWidth="1"/>
    <col min="4357" max="4357" width="10.5703125" style="183" customWidth="1"/>
    <col min="4358" max="4358" width="6.42578125" style="183" bestFit="1" customWidth="1"/>
    <col min="4359" max="4359" width="12.140625" style="183" bestFit="1" customWidth="1"/>
    <col min="4360" max="4360" width="6.42578125" style="183" bestFit="1" customWidth="1"/>
    <col min="4361" max="4361" width="12.140625" style="183" bestFit="1" customWidth="1"/>
    <col min="4362" max="4362" width="24" style="183" customWidth="1"/>
    <col min="4363" max="4363" width="21" style="183" customWidth="1"/>
    <col min="4364" max="4364" width="16.28515625" style="183" customWidth="1"/>
    <col min="4365" max="4608" width="9.140625" style="183"/>
    <col min="4609" max="4609" width="4.7109375" style="183" customWidth="1"/>
    <col min="4610" max="4610" width="48.5703125" style="183" customWidth="1"/>
    <col min="4611" max="4611" width="15" style="183" customWidth="1"/>
    <col min="4612" max="4612" width="6.140625" style="183" customWidth="1"/>
    <col min="4613" max="4613" width="10.5703125" style="183" customWidth="1"/>
    <col min="4614" max="4614" width="6.42578125" style="183" bestFit="1" customWidth="1"/>
    <col min="4615" max="4615" width="12.140625" style="183" bestFit="1" customWidth="1"/>
    <col min="4616" max="4616" width="6.42578125" style="183" bestFit="1" customWidth="1"/>
    <col min="4617" max="4617" width="12.140625" style="183" bestFit="1" customWidth="1"/>
    <col min="4618" max="4618" width="24" style="183" customWidth="1"/>
    <col min="4619" max="4619" width="21" style="183" customWidth="1"/>
    <col min="4620" max="4620" width="16.28515625" style="183" customWidth="1"/>
    <col min="4621" max="4864" width="9.140625" style="183"/>
    <col min="4865" max="4865" width="4.7109375" style="183" customWidth="1"/>
    <col min="4866" max="4866" width="48.5703125" style="183" customWidth="1"/>
    <col min="4867" max="4867" width="15" style="183" customWidth="1"/>
    <col min="4868" max="4868" width="6.140625" style="183" customWidth="1"/>
    <col min="4869" max="4869" width="10.5703125" style="183" customWidth="1"/>
    <col min="4870" max="4870" width="6.42578125" style="183" bestFit="1" customWidth="1"/>
    <col min="4871" max="4871" width="12.140625" style="183" bestFit="1" customWidth="1"/>
    <col min="4872" max="4872" width="6.42578125" style="183" bestFit="1" customWidth="1"/>
    <col min="4873" max="4873" width="12.140625" style="183" bestFit="1" customWidth="1"/>
    <col min="4874" max="4874" width="24" style="183" customWidth="1"/>
    <col min="4875" max="4875" width="21" style="183" customWidth="1"/>
    <col min="4876" max="4876" width="16.28515625" style="183" customWidth="1"/>
    <col min="4877" max="5120" width="9.140625" style="183"/>
    <col min="5121" max="5121" width="4.7109375" style="183" customWidth="1"/>
    <col min="5122" max="5122" width="48.5703125" style="183" customWidth="1"/>
    <col min="5123" max="5123" width="15" style="183" customWidth="1"/>
    <col min="5124" max="5124" width="6.140625" style="183" customWidth="1"/>
    <col min="5125" max="5125" width="10.5703125" style="183" customWidth="1"/>
    <col min="5126" max="5126" width="6.42578125" style="183" bestFit="1" customWidth="1"/>
    <col min="5127" max="5127" width="12.140625" style="183" bestFit="1" customWidth="1"/>
    <col min="5128" max="5128" width="6.42578125" style="183" bestFit="1" customWidth="1"/>
    <col min="5129" max="5129" width="12.140625" style="183" bestFit="1" customWidth="1"/>
    <col min="5130" max="5130" width="24" style="183" customWidth="1"/>
    <col min="5131" max="5131" width="21" style="183" customWidth="1"/>
    <col min="5132" max="5132" width="16.28515625" style="183" customWidth="1"/>
    <col min="5133" max="5376" width="9.140625" style="183"/>
    <col min="5377" max="5377" width="4.7109375" style="183" customWidth="1"/>
    <col min="5378" max="5378" width="48.5703125" style="183" customWidth="1"/>
    <col min="5379" max="5379" width="15" style="183" customWidth="1"/>
    <col min="5380" max="5380" width="6.140625" style="183" customWidth="1"/>
    <col min="5381" max="5381" width="10.5703125" style="183" customWidth="1"/>
    <col min="5382" max="5382" width="6.42578125" style="183" bestFit="1" customWidth="1"/>
    <col min="5383" max="5383" width="12.140625" style="183" bestFit="1" customWidth="1"/>
    <col min="5384" max="5384" width="6.42578125" style="183" bestFit="1" customWidth="1"/>
    <col min="5385" max="5385" width="12.140625" style="183" bestFit="1" customWidth="1"/>
    <col min="5386" max="5386" width="24" style="183" customWidth="1"/>
    <col min="5387" max="5387" width="21" style="183" customWidth="1"/>
    <col min="5388" max="5388" width="16.28515625" style="183" customWidth="1"/>
    <col min="5389" max="5632" width="9.140625" style="183"/>
    <col min="5633" max="5633" width="4.7109375" style="183" customWidth="1"/>
    <col min="5634" max="5634" width="48.5703125" style="183" customWidth="1"/>
    <col min="5635" max="5635" width="15" style="183" customWidth="1"/>
    <col min="5636" max="5636" width="6.140625" style="183" customWidth="1"/>
    <col min="5637" max="5637" width="10.5703125" style="183" customWidth="1"/>
    <col min="5638" max="5638" width="6.42578125" style="183" bestFit="1" customWidth="1"/>
    <col min="5639" max="5639" width="12.140625" style="183" bestFit="1" customWidth="1"/>
    <col min="5640" max="5640" width="6.42578125" style="183" bestFit="1" customWidth="1"/>
    <col min="5641" max="5641" width="12.140625" style="183" bestFit="1" customWidth="1"/>
    <col min="5642" max="5642" width="24" style="183" customWidth="1"/>
    <col min="5643" max="5643" width="21" style="183" customWidth="1"/>
    <col min="5644" max="5644" width="16.28515625" style="183" customWidth="1"/>
    <col min="5645" max="5888" width="9.140625" style="183"/>
    <col min="5889" max="5889" width="4.7109375" style="183" customWidth="1"/>
    <col min="5890" max="5890" width="48.5703125" style="183" customWidth="1"/>
    <col min="5891" max="5891" width="15" style="183" customWidth="1"/>
    <col min="5892" max="5892" width="6.140625" style="183" customWidth="1"/>
    <col min="5893" max="5893" width="10.5703125" style="183" customWidth="1"/>
    <col min="5894" max="5894" width="6.42578125" style="183" bestFit="1" customWidth="1"/>
    <col min="5895" max="5895" width="12.140625" style="183" bestFit="1" customWidth="1"/>
    <col min="5896" max="5896" width="6.42578125" style="183" bestFit="1" customWidth="1"/>
    <col min="5897" max="5897" width="12.140625" style="183" bestFit="1" customWidth="1"/>
    <col min="5898" max="5898" width="24" style="183" customWidth="1"/>
    <col min="5899" max="5899" width="21" style="183" customWidth="1"/>
    <col min="5900" max="5900" width="16.28515625" style="183" customWidth="1"/>
    <col min="5901" max="6144" width="9.140625" style="183"/>
    <col min="6145" max="6145" width="4.7109375" style="183" customWidth="1"/>
    <col min="6146" max="6146" width="48.5703125" style="183" customWidth="1"/>
    <col min="6147" max="6147" width="15" style="183" customWidth="1"/>
    <col min="6148" max="6148" width="6.140625" style="183" customWidth="1"/>
    <col min="6149" max="6149" width="10.5703125" style="183" customWidth="1"/>
    <col min="6150" max="6150" width="6.42578125" style="183" bestFit="1" customWidth="1"/>
    <col min="6151" max="6151" width="12.140625" style="183" bestFit="1" customWidth="1"/>
    <col min="6152" max="6152" width="6.42578125" style="183" bestFit="1" customWidth="1"/>
    <col min="6153" max="6153" width="12.140625" style="183" bestFit="1" customWidth="1"/>
    <col min="6154" max="6154" width="24" style="183" customWidth="1"/>
    <col min="6155" max="6155" width="21" style="183" customWidth="1"/>
    <col min="6156" max="6156" width="16.28515625" style="183" customWidth="1"/>
    <col min="6157" max="6400" width="9.140625" style="183"/>
    <col min="6401" max="6401" width="4.7109375" style="183" customWidth="1"/>
    <col min="6402" max="6402" width="48.5703125" style="183" customWidth="1"/>
    <col min="6403" max="6403" width="15" style="183" customWidth="1"/>
    <col min="6404" max="6404" width="6.140625" style="183" customWidth="1"/>
    <col min="6405" max="6405" width="10.5703125" style="183" customWidth="1"/>
    <col min="6406" max="6406" width="6.42578125" style="183" bestFit="1" customWidth="1"/>
    <col min="6407" max="6407" width="12.140625" style="183" bestFit="1" customWidth="1"/>
    <col min="6408" max="6408" width="6.42578125" style="183" bestFit="1" customWidth="1"/>
    <col min="6409" max="6409" width="12.140625" style="183" bestFit="1" customWidth="1"/>
    <col min="6410" max="6410" width="24" style="183" customWidth="1"/>
    <col min="6411" max="6411" width="21" style="183" customWidth="1"/>
    <col min="6412" max="6412" width="16.28515625" style="183" customWidth="1"/>
    <col min="6413" max="6656" width="9.140625" style="183"/>
    <col min="6657" max="6657" width="4.7109375" style="183" customWidth="1"/>
    <col min="6658" max="6658" width="48.5703125" style="183" customWidth="1"/>
    <col min="6659" max="6659" width="15" style="183" customWidth="1"/>
    <col min="6660" max="6660" width="6.140625" style="183" customWidth="1"/>
    <col min="6661" max="6661" width="10.5703125" style="183" customWidth="1"/>
    <col min="6662" max="6662" width="6.42578125" style="183" bestFit="1" customWidth="1"/>
    <col min="6663" max="6663" width="12.140625" style="183" bestFit="1" customWidth="1"/>
    <col min="6664" max="6664" width="6.42578125" style="183" bestFit="1" customWidth="1"/>
    <col min="6665" max="6665" width="12.140625" style="183" bestFit="1" customWidth="1"/>
    <col min="6666" max="6666" width="24" style="183" customWidth="1"/>
    <col min="6667" max="6667" width="21" style="183" customWidth="1"/>
    <col min="6668" max="6668" width="16.28515625" style="183" customWidth="1"/>
    <col min="6669" max="6912" width="9.140625" style="183"/>
    <col min="6913" max="6913" width="4.7109375" style="183" customWidth="1"/>
    <col min="6914" max="6914" width="48.5703125" style="183" customWidth="1"/>
    <col min="6915" max="6915" width="15" style="183" customWidth="1"/>
    <col min="6916" max="6916" width="6.140625" style="183" customWidth="1"/>
    <col min="6917" max="6917" width="10.5703125" style="183" customWidth="1"/>
    <col min="6918" max="6918" width="6.42578125" style="183" bestFit="1" customWidth="1"/>
    <col min="6919" max="6919" width="12.140625" style="183" bestFit="1" customWidth="1"/>
    <col min="6920" max="6920" width="6.42578125" style="183" bestFit="1" customWidth="1"/>
    <col min="6921" max="6921" width="12.140625" style="183" bestFit="1" customWidth="1"/>
    <col min="6922" max="6922" width="24" style="183" customWidth="1"/>
    <col min="6923" max="6923" width="21" style="183" customWidth="1"/>
    <col min="6924" max="6924" width="16.28515625" style="183" customWidth="1"/>
    <col min="6925" max="7168" width="9.140625" style="183"/>
    <col min="7169" max="7169" width="4.7109375" style="183" customWidth="1"/>
    <col min="7170" max="7170" width="48.5703125" style="183" customWidth="1"/>
    <col min="7171" max="7171" width="15" style="183" customWidth="1"/>
    <col min="7172" max="7172" width="6.140625" style="183" customWidth="1"/>
    <col min="7173" max="7173" width="10.5703125" style="183" customWidth="1"/>
    <col min="7174" max="7174" width="6.42578125" style="183" bestFit="1" customWidth="1"/>
    <col min="7175" max="7175" width="12.140625" style="183" bestFit="1" customWidth="1"/>
    <col min="7176" max="7176" width="6.42578125" style="183" bestFit="1" customWidth="1"/>
    <col min="7177" max="7177" width="12.140625" style="183" bestFit="1" customWidth="1"/>
    <col min="7178" max="7178" width="24" style="183" customWidth="1"/>
    <col min="7179" max="7179" width="21" style="183" customWidth="1"/>
    <col min="7180" max="7180" width="16.28515625" style="183" customWidth="1"/>
    <col min="7181" max="7424" width="9.140625" style="183"/>
    <col min="7425" max="7425" width="4.7109375" style="183" customWidth="1"/>
    <col min="7426" max="7426" width="48.5703125" style="183" customWidth="1"/>
    <col min="7427" max="7427" width="15" style="183" customWidth="1"/>
    <col min="7428" max="7428" width="6.140625" style="183" customWidth="1"/>
    <col min="7429" max="7429" width="10.5703125" style="183" customWidth="1"/>
    <col min="7430" max="7430" width="6.42578125" style="183" bestFit="1" customWidth="1"/>
    <col min="7431" max="7431" width="12.140625" style="183" bestFit="1" customWidth="1"/>
    <col min="7432" max="7432" width="6.42578125" style="183" bestFit="1" customWidth="1"/>
    <col min="7433" max="7433" width="12.140625" style="183" bestFit="1" customWidth="1"/>
    <col min="7434" max="7434" width="24" style="183" customWidth="1"/>
    <col min="7435" max="7435" width="21" style="183" customWidth="1"/>
    <col min="7436" max="7436" width="16.28515625" style="183" customWidth="1"/>
    <col min="7437" max="7680" width="9.140625" style="183"/>
    <col min="7681" max="7681" width="4.7109375" style="183" customWidth="1"/>
    <col min="7682" max="7682" width="48.5703125" style="183" customWidth="1"/>
    <col min="7683" max="7683" width="15" style="183" customWidth="1"/>
    <col min="7684" max="7684" width="6.140625" style="183" customWidth="1"/>
    <col min="7685" max="7685" width="10.5703125" style="183" customWidth="1"/>
    <col min="7686" max="7686" width="6.42578125" style="183" bestFit="1" customWidth="1"/>
    <col min="7687" max="7687" width="12.140625" style="183" bestFit="1" customWidth="1"/>
    <col min="7688" max="7688" width="6.42578125" style="183" bestFit="1" customWidth="1"/>
    <col min="7689" max="7689" width="12.140625" style="183" bestFit="1" customWidth="1"/>
    <col min="7690" max="7690" width="24" style="183" customWidth="1"/>
    <col min="7691" max="7691" width="21" style="183" customWidth="1"/>
    <col min="7692" max="7692" width="16.28515625" style="183" customWidth="1"/>
    <col min="7693" max="7936" width="9.140625" style="183"/>
    <col min="7937" max="7937" width="4.7109375" style="183" customWidth="1"/>
    <col min="7938" max="7938" width="48.5703125" style="183" customWidth="1"/>
    <col min="7939" max="7939" width="15" style="183" customWidth="1"/>
    <col min="7940" max="7940" width="6.140625" style="183" customWidth="1"/>
    <col min="7941" max="7941" width="10.5703125" style="183" customWidth="1"/>
    <col min="7942" max="7942" width="6.42578125" style="183" bestFit="1" customWidth="1"/>
    <col min="7943" max="7943" width="12.140625" style="183" bestFit="1" customWidth="1"/>
    <col min="7944" max="7944" width="6.42578125" style="183" bestFit="1" customWidth="1"/>
    <col min="7945" max="7945" width="12.140625" style="183" bestFit="1" customWidth="1"/>
    <col min="7946" max="7946" width="24" style="183" customWidth="1"/>
    <col min="7947" max="7947" width="21" style="183" customWidth="1"/>
    <col min="7948" max="7948" width="16.28515625" style="183" customWidth="1"/>
    <col min="7949" max="8192" width="9.140625" style="183"/>
    <col min="8193" max="8193" width="4.7109375" style="183" customWidth="1"/>
    <col min="8194" max="8194" width="48.5703125" style="183" customWidth="1"/>
    <col min="8195" max="8195" width="15" style="183" customWidth="1"/>
    <col min="8196" max="8196" width="6.140625" style="183" customWidth="1"/>
    <col min="8197" max="8197" width="10.5703125" style="183" customWidth="1"/>
    <col min="8198" max="8198" width="6.42578125" style="183" bestFit="1" customWidth="1"/>
    <col min="8199" max="8199" width="12.140625" style="183" bestFit="1" customWidth="1"/>
    <col min="8200" max="8200" width="6.42578125" style="183" bestFit="1" customWidth="1"/>
    <col min="8201" max="8201" width="12.140625" style="183" bestFit="1" customWidth="1"/>
    <col min="8202" max="8202" width="24" style="183" customWidth="1"/>
    <col min="8203" max="8203" width="21" style="183" customWidth="1"/>
    <col min="8204" max="8204" width="16.28515625" style="183" customWidth="1"/>
    <col min="8205" max="8448" width="9.140625" style="183"/>
    <col min="8449" max="8449" width="4.7109375" style="183" customWidth="1"/>
    <col min="8450" max="8450" width="48.5703125" style="183" customWidth="1"/>
    <col min="8451" max="8451" width="15" style="183" customWidth="1"/>
    <col min="8452" max="8452" width="6.140625" style="183" customWidth="1"/>
    <col min="8453" max="8453" width="10.5703125" style="183" customWidth="1"/>
    <col min="8454" max="8454" width="6.42578125" style="183" bestFit="1" customWidth="1"/>
    <col min="8455" max="8455" width="12.140625" style="183" bestFit="1" customWidth="1"/>
    <col min="8456" max="8456" width="6.42578125" style="183" bestFit="1" customWidth="1"/>
    <col min="8457" max="8457" width="12.140625" style="183" bestFit="1" customWidth="1"/>
    <col min="8458" max="8458" width="24" style="183" customWidth="1"/>
    <col min="8459" max="8459" width="21" style="183" customWidth="1"/>
    <col min="8460" max="8460" width="16.28515625" style="183" customWidth="1"/>
    <col min="8461" max="8704" width="9.140625" style="183"/>
    <col min="8705" max="8705" width="4.7109375" style="183" customWidth="1"/>
    <col min="8706" max="8706" width="48.5703125" style="183" customWidth="1"/>
    <col min="8707" max="8707" width="15" style="183" customWidth="1"/>
    <col min="8708" max="8708" width="6.140625" style="183" customWidth="1"/>
    <col min="8709" max="8709" width="10.5703125" style="183" customWidth="1"/>
    <col min="8710" max="8710" width="6.42578125" style="183" bestFit="1" customWidth="1"/>
    <col min="8711" max="8711" width="12.140625" style="183" bestFit="1" customWidth="1"/>
    <col min="8712" max="8712" width="6.42578125" style="183" bestFit="1" customWidth="1"/>
    <col min="8713" max="8713" width="12.140625" style="183" bestFit="1" customWidth="1"/>
    <col min="8714" max="8714" width="24" style="183" customWidth="1"/>
    <col min="8715" max="8715" width="21" style="183" customWidth="1"/>
    <col min="8716" max="8716" width="16.28515625" style="183" customWidth="1"/>
    <col min="8717" max="8960" width="9.140625" style="183"/>
    <col min="8961" max="8961" width="4.7109375" style="183" customWidth="1"/>
    <col min="8962" max="8962" width="48.5703125" style="183" customWidth="1"/>
    <col min="8963" max="8963" width="15" style="183" customWidth="1"/>
    <col min="8964" max="8964" width="6.140625" style="183" customWidth="1"/>
    <col min="8965" max="8965" width="10.5703125" style="183" customWidth="1"/>
    <col min="8966" max="8966" width="6.42578125" style="183" bestFit="1" customWidth="1"/>
    <col min="8967" max="8967" width="12.140625" style="183" bestFit="1" customWidth="1"/>
    <col min="8968" max="8968" width="6.42578125" style="183" bestFit="1" customWidth="1"/>
    <col min="8969" max="8969" width="12.140625" style="183" bestFit="1" customWidth="1"/>
    <col min="8970" max="8970" width="24" style="183" customWidth="1"/>
    <col min="8971" max="8971" width="21" style="183" customWidth="1"/>
    <col min="8972" max="8972" width="16.28515625" style="183" customWidth="1"/>
    <col min="8973" max="9216" width="9.140625" style="183"/>
    <col min="9217" max="9217" width="4.7109375" style="183" customWidth="1"/>
    <col min="9218" max="9218" width="48.5703125" style="183" customWidth="1"/>
    <col min="9219" max="9219" width="15" style="183" customWidth="1"/>
    <col min="9220" max="9220" width="6.140625" style="183" customWidth="1"/>
    <col min="9221" max="9221" width="10.5703125" style="183" customWidth="1"/>
    <col min="9222" max="9222" width="6.42578125" style="183" bestFit="1" customWidth="1"/>
    <col min="9223" max="9223" width="12.140625" style="183" bestFit="1" customWidth="1"/>
    <col min="9224" max="9224" width="6.42578125" style="183" bestFit="1" customWidth="1"/>
    <col min="9225" max="9225" width="12.140625" style="183" bestFit="1" customWidth="1"/>
    <col min="9226" max="9226" width="24" style="183" customWidth="1"/>
    <col min="9227" max="9227" width="21" style="183" customWidth="1"/>
    <col min="9228" max="9228" width="16.28515625" style="183" customWidth="1"/>
    <col min="9229" max="9472" width="9.140625" style="183"/>
    <col min="9473" max="9473" width="4.7109375" style="183" customWidth="1"/>
    <col min="9474" max="9474" width="48.5703125" style="183" customWidth="1"/>
    <col min="9475" max="9475" width="15" style="183" customWidth="1"/>
    <col min="9476" max="9476" width="6.140625" style="183" customWidth="1"/>
    <col min="9477" max="9477" width="10.5703125" style="183" customWidth="1"/>
    <col min="9478" max="9478" width="6.42578125" style="183" bestFit="1" customWidth="1"/>
    <col min="9479" max="9479" width="12.140625" style="183" bestFit="1" customWidth="1"/>
    <col min="9480" max="9480" width="6.42578125" style="183" bestFit="1" customWidth="1"/>
    <col min="9481" max="9481" width="12.140625" style="183" bestFit="1" customWidth="1"/>
    <col min="9482" max="9482" width="24" style="183" customWidth="1"/>
    <col min="9483" max="9483" width="21" style="183" customWidth="1"/>
    <col min="9484" max="9484" width="16.28515625" style="183" customWidth="1"/>
    <col min="9485" max="9728" width="9.140625" style="183"/>
    <col min="9729" max="9729" width="4.7109375" style="183" customWidth="1"/>
    <col min="9730" max="9730" width="48.5703125" style="183" customWidth="1"/>
    <col min="9731" max="9731" width="15" style="183" customWidth="1"/>
    <col min="9732" max="9732" width="6.140625" style="183" customWidth="1"/>
    <col min="9733" max="9733" width="10.5703125" style="183" customWidth="1"/>
    <col min="9734" max="9734" width="6.42578125" style="183" bestFit="1" customWidth="1"/>
    <col min="9735" max="9735" width="12.140625" style="183" bestFit="1" customWidth="1"/>
    <col min="9736" max="9736" width="6.42578125" style="183" bestFit="1" customWidth="1"/>
    <col min="9737" max="9737" width="12.140625" style="183" bestFit="1" customWidth="1"/>
    <col min="9738" max="9738" width="24" style="183" customWidth="1"/>
    <col min="9739" max="9739" width="21" style="183" customWidth="1"/>
    <col min="9740" max="9740" width="16.28515625" style="183" customWidth="1"/>
    <col min="9741" max="9984" width="9.140625" style="183"/>
    <col min="9985" max="9985" width="4.7109375" style="183" customWidth="1"/>
    <col min="9986" max="9986" width="48.5703125" style="183" customWidth="1"/>
    <col min="9987" max="9987" width="15" style="183" customWidth="1"/>
    <col min="9988" max="9988" width="6.140625" style="183" customWidth="1"/>
    <col min="9989" max="9989" width="10.5703125" style="183" customWidth="1"/>
    <col min="9990" max="9990" width="6.42578125" style="183" bestFit="1" customWidth="1"/>
    <col min="9991" max="9991" width="12.140625" style="183" bestFit="1" customWidth="1"/>
    <col min="9992" max="9992" width="6.42578125" style="183" bestFit="1" customWidth="1"/>
    <col min="9993" max="9993" width="12.140625" style="183" bestFit="1" customWidth="1"/>
    <col min="9994" max="9994" width="24" style="183" customWidth="1"/>
    <col min="9995" max="9995" width="21" style="183" customWidth="1"/>
    <col min="9996" max="9996" width="16.28515625" style="183" customWidth="1"/>
    <col min="9997" max="10240" width="9.140625" style="183"/>
    <col min="10241" max="10241" width="4.7109375" style="183" customWidth="1"/>
    <col min="10242" max="10242" width="48.5703125" style="183" customWidth="1"/>
    <col min="10243" max="10243" width="15" style="183" customWidth="1"/>
    <col min="10244" max="10244" width="6.140625" style="183" customWidth="1"/>
    <col min="10245" max="10245" width="10.5703125" style="183" customWidth="1"/>
    <col min="10246" max="10246" width="6.42578125" style="183" bestFit="1" customWidth="1"/>
    <col min="10247" max="10247" width="12.140625" style="183" bestFit="1" customWidth="1"/>
    <col min="10248" max="10248" width="6.42578125" style="183" bestFit="1" customWidth="1"/>
    <col min="10249" max="10249" width="12.140625" style="183" bestFit="1" customWidth="1"/>
    <col min="10250" max="10250" width="24" style="183" customWidth="1"/>
    <col min="10251" max="10251" width="21" style="183" customWidth="1"/>
    <col min="10252" max="10252" width="16.28515625" style="183" customWidth="1"/>
    <col min="10253" max="10496" width="9.140625" style="183"/>
    <col min="10497" max="10497" width="4.7109375" style="183" customWidth="1"/>
    <col min="10498" max="10498" width="48.5703125" style="183" customWidth="1"/>
    <col min="10499" max="10499" width="15" style="183" customWidth="1"/>
    <col min="10500" max="10500" width="6.140625" style="183" customWidth="1"/>
    <col min="10501" max="10501" width="10.5703125" style="183" customWidth="1"/>
    <col min="10502" max="10502" width="6.42578125" style="183" bestFit="1" customWidth="1"/>
    <col min="10503" max="10503" width="12.140625" style="183" bestFit="1" customWidth="1"/>
    <col min="10504" max="10504" width="6.42578125" style="183" bestFit="1" customWidth="1"/>
    <col min="10505" max="10505" width="12.140625" style="183" bestFit="1" customWidth="1"/>
    <col min="10506" max="10506" width="24" style="183" customWidth="1"/>
    <col min="10507" max="10507" width="21" style="183" customWidth="1"/>
    <col min="10508" max="10508" width="16.28515625" style="183" customWidth="1"/>
    <col min="10509" max="10752" width="9.140625" style="183"/>
    <col min="10753" max="10753" width="4.7109375" style="183" customWidth="1"/>
    <col min="10754" max="10754" width="48.5703125" style="183" customWidth="1"/>
    <col min="10755" max="10755" width="15" style="183" customWidth="1"/>
    <col min="10756" max="10756" width="6.140625" style="183" customWidth="1"/>
    <col min="10757" max="10757" width="10.5703125" style="183" customWidth="1"/>
    <col min="10758" max="10758" width="6.42578125" style="183" bestFit="1" customWidth="1"/>
    <col min="10759" max="10759" width="12.140625" style="183" bestFit="1" customWidth="1"/>
    <col min="10760" max="10760" width="6.42578125" style="183" bestFit="1" customWidth="1"/>
    <col min="10761" max="10761" width="12.140625" style="183" bestFit="1" customWidth="1"/>
    <col min="10762" max="10762" width="24" style="183" customWidth="1"/>
    <col min="10763" max="10763" width="21" style="183" customWidth="1"/>
    <col min="10764" max="10764" width="16.28515625" style="183" customWidth="1"/>
    <col min="10765" max="11008" width="9.140625" style="183"/>
    <col min="11009" max="11009" width="4.7109375" style="183" customWidth="1"/>
    <col min="11010" max="11010" width="48.5703125" style="183" customWidth="1"/>
    <col min="11011" max="11011" width="15" style="183" customWidth="1"/>
    <col min="11012" max="11012" width="6.140625" style="183" customWidth="1"/>
    <col min="11013" max="11013" width="10.5703125" style="183" customWidth="1"/>
    <col min="11014" max="11014" width="6.42578125" style="183" bestFit="1" customWidth="1"/>
    <col min="11015" max="11015" width="12.140625" style="183" bestFit="1" customWidth="1"/>
    <col min="11016" max="11016" width="6.42578125" style="183" bestFit="1" customWidth="1"/>
    <col min="11017" max="11017" width="12.140625" style="183" bestFit="1" customWidth="1"/>
    <col min="11018" max="11018" width="24" style="183" customWidth="1"/>
    <col min="11019" max="11019" width="21" style="183" customWidth="1"/>
    <col min="11020" max="11020" width="16.28515625" style="183" customWidth="1"/>
    <col min="11021" max="11264" width="9.140625" style="183"/>
    <col min="11265" max="11265" width="4.7109375" style="183" customWidth="1"/>
    <col min="11266" max="11266" width="48.5703125" style="183" customWidth="1"/>
    <col min="11267" max="11267" width="15" style="183" customWidth="1"/>
    <col min="11268" max="11268" width="6.140625" style="183" customWidth="1"/>
    <col min="11269" max="11269" width="10.5703125" style="183" customWidth="1"/>
    <col min="11270" max="11270" width="6.42578125" style="183" bestFit="1" customWidth="1"/>
    <col min="11271" max="11271" width="12.140625" style="183" bestFit="1" customWidth="1"/>
    <col min="11272" max="11272" width="6.42578125" style="183" bestFit="1" customWidth="1"/>
    <col min="11273" max="11273" width="12.140625" style="183" bestFit="1" customWidth="1"/>
    <col min="11274" max="11274" width="24" style="183" customWidth="1"/>
    <col min="11275" max="11275" width="21" style="183" customWidth="1"/>
    <col min="11276" max="11276" width="16.28515625" style="183" customWidth="1"/>
    <col min="11277" max="11520" width="9.140625" style="183"/>
    <col min="11521" max="11521" width="4.7109375" style="183" customWidth="1"/>
    <col min="11522" max="11522" width="48.5703125" style="183" customWidth="1"/>
    <col min="11523" max="11523" width="15" style="183" customWidth="1"/>
    <col min="11524" max="11524" width="6.140625" style="183" customWidth="1"/>
    <col min="11525" max="11525" width="10.5703125" style="183" customWidth="1"/>
    <col min="11526" max="11526" width="6.42578125" style="183" bestFit="1" customWidth="1"/>
    <col min="11527" max="11527" width="12.140625" style="183" bestFit="1" customWidth="1"/>
    <col min="11528" max="11528" width="6.42578125" style="183" bestFit="1" customWidth="1"/>
    <col min="11529" max="11529" width="12.140625" style="183" bestFit="1" customWidth="1"/>
    <col min="11530" max="11530" width="24" style="183" customWidth="1"/>
    <col min="11531" max="11531" width="21" style="183" customWidth="1"/>
    <col min="11532" max="11532" width="16.28515625" style="183" customWidth="1"/>
    <col min="11533" max="11776" width="9.140625" style="183"/>
    <col min="11777" max="11777" width="4.7109375" style="183" customWidth="1"/>
    <col min="11778" max="11778" width="48.5703125" style="183" customWidth="1"/>
    <col min="11779" max="11779" width="15" style="183" customWidth="1"/>
    <col min="11780" max="11780" width="6.140625" style="183" customWidth="1"/>
    <col min="11781" max="11781" width="10.5703125" style="183" customWidth="1"/>
    <col min="11782" max="11782" width="6.42578125" style="183" bestFit="1" customWidth="1"/>
    <col min="11783" max="11783" width="12.140625" style="183" bestFit="1" customWidth="1"/>
    <col min="11784" max="11784" width="6.42578125" style="183" bestFit="1" customWidth="1"/>
    <col min="11785" max="11785" width="12.140625" style="183" bestFit="1" customWidth="1"/>
    <col min="11786" max="11786" width="24" style="183" customWidth="1"/>
    <col min="11787" max="11787" width="21" style="183" customWidth="1"/>
    <col min="11788" max="11788" width="16.28515625" style="183" customWidth="1"/>
    <col min="11789" max="12032" width="9.140625" style="183"/>
    <col min="12033" max="12033" width="4.7109375" style="183" customWidth="1"/>
    <col min="12034" max="12034" width="48.5703125" style="183" customWidth="1"/>
    <col min="12035" max="12035" width="15" style="183" customWidth="1"/>
    <col min="12036" max="12036" width="6.140625" style="183" customWidth="1"/>
    <col min="12037" max="12037" width="10.5703125" style="183" customWidth="1"/>
    <col min="12038" max="12038" width="6.42578125" style="183" bestFit="1" customWidth="1"/>
    <col min="12039" max="12039" width="12.140625" style="183" bestFit="1" customWidth="1"/>
    <col min="12040" max="12040" width="6.42578125" style="183" bestFit="1" customWidth="1"/>
    <col min="12041" max="12041" width="12.140625" style="183" bestFit="1" customWidth="1"/>
    <col min="12042" max="12042" width="24" style="183" customWidth="1"/>
    <col min="12043" max="12043" width="21" style="183" customWidth="1"/>
    <col min="12044" max="12044" width="16.28515625" style="183" customWidth="1"/>
    <col min="12045" max="12288" width="9.140625" style="183"/>
    <col min="12289" max="12289" width="4.7109375" style="183" customWidth="1"/>
    <col min="12290" max="12290" width="48.5703125" style="183" customWidth="1"/>
    <col min="12291" max="12291" width="15" style="183" customWidth="1"/>
    <col min="12292" max="12292" width="6.140625" style="183" customWidth="1"/>
    <col min="12293" max="12293" width="10.5703125" style="183" customWidth="1"/>
    <col min="12294" max="12294" width="6.42578125" style="183" bestFit="1" customWidth="1"/>
    <col min="12295" max="12295" width="12.140625" style="183" bestFit="1" customWidth="1"/>
    <col min="12296" max="12296" width="6.42578125" style="183" bestFit="1" customWidth="1"/>
    <col min="12297" max="12297" width="12.140625" style="183" bestFit="1" customWidth="1"/>
    <col min="12298" max="12298" width="24" style="183" customWidth="1"/>
    <col min="12299" max="12299" width="21" style="183" customWidth="1"/>
    <col min="12300" max="12300" width="16.28515625" style="183" customWidth="1"/>
    <col min="12301" max="12544" width="9.140625" style="183"/>
    <col min="12545" max="12545" width="4.7109375" style="183" customWidth="1"/>
    <col min="12546" max="12546" width="48.5703125" style="183" customWidth="1"/>
    <col min="12547" max="12547" width="15" style="183" customWidth="1"/>
    <col min="12548" max="12548" width="6.140625" style="183" customWidth="1"/>
    <col min="12549" max="12549" width="10.5703125" style="183" customWidth="1"/>
    <col min="12550" max="12550" width="6.42578125" style="183" bestFit="1" customWidth="1"/>
    <col min="12551" max="12551" width="12.140625" style="183" bestFit="1" customWidth="1"/>
    <col min="12552" max="12552" width="6.42578125" style="183" bestFit="1" customWidth="1"/>
    <col min="12553" max="12553" width="12.140625" style="183" bestFit="1" customWidth="1"/>
    <col min="12554" max="12554" width="24" style="183" customWidth="1"/>
    <col min="12555" max="12555" width="21" style="183" customWidth="1"/>
    <col min="12556" max="12556" width="16.28515625" style="183" customWidth="1"/>
    <col min="12557" max="12800" width="9.140625" style="183"/>
    <col min="12801" max="12801" width="4.7109375" style="183" customWidth="1"/>
    <col min="12802" max="12802" width="48.5703125" style="183" customWidth="1"/>
    <col min="12803" max="12803" width="15" style="183" customWidth="1"/>
    <col min="12804" max="12804" width="6.140625" style="183" customWidth="1"/>
    <col min="12805" max="12805" width="10.5703125" style="183" customWidth="1"/>
    <col min="12806" max="12806" width="6.42578125" style="183" bestFit="1" customWidth="1"/>
    <col min="12807" max="12807" width="12.140625" style="183" bestFit="1" customWidth="1"/>
    <col min="12808" max="12808" width="6.42578125" style="183" bestFit="1" customWidth="1"/>
    <col min="12809" max="12809" width="12.140625" style="183" bestFit="1" customWidth="1"/>
    <col min="12810" max="12810" width="24" style="183" customWidth="1"/>
    <col min="12811" max="12811" width="21" style="183" customWidth="1"/>
    <col min="12812" max="12812" width="16.28515625" style="183" customWidth="1"/>
    <col min="12813" max="13056" width="9.140625" style="183"/>
    <col min="13057" max="13057" width="4.7109375" style="183" customWidth="1"/>
    <col min="13058" max="13058" width="48.5703125" style="183" customWidth="1"/>
    <col min="13059" max="13059" width="15" style="183" customWidth="1"/>
    <col min="13060" max="13060" width="6.140625" style="183" customWidth="1"/>
    <col min="13061" max="13061" width="10.5703125" style="183" customWidth="1"/>
    <col min="13062" max="13062" width="6.42578125" style="183" bestFit="1" customWidth="1"/>
    <col min="13063" max="13063" width="12.140625" style="183" bestFit="1" customWidth="1"/>
    <col min="13064" max="13064" width="6.42578125" style="183" bestFit="1" customWidth="1"/>
    <col min="13065" max="13065" width="12.140625" style="183" bestFit="1" customWidth="1"/>
    <col min="13066" max="13066" width="24" style="183" customWidth="1"/>
    <col min="13067" max="13067" width="21" style="183" customWidth="1"/>
    <col min="13068" max="13068" width="16.28515625" style="183" customWidth="1"/>
    <col min="13069" max="13312" width="9.140625" style="183"/>
    <col min="13313" max="13313" width="4.7109375" style="183" customWidth="1"/>
    <col min="13314" max="13314" width="48.5703125" style="183" customWidth="1"/>
    <col min="13315" max="13315" width="15" style="183" customWidth="1"/>
    <col min="13316" max="13316" width="6.140625" style="183" customWidth="1"/>
    <col min="13317" max="13317" width="10.5703125" style="183" customWidth="1"/>
    <col min="13318" max="13318" width="6.42578125" style="183" bestFit="1" customWidth="1"/>
    <col min="13319" max="13319" width="12.140625" style="183" bestFit="1" customWidth="1"/>
    <col min="13320" max="13320" width="6.42578125" style="183" bestFit="1" customWidth="1"/>
    <col min="13321" max="13321" width="12.140625" style="183" bestFit="1" customWidth="1"/>
    <col min="13322" max="13322" width="24" style="183" customWidth="1"/>
    <col min="13323" max="13323" width="21" style="183" customWidth="1"/>
    <col min="13324" max="13324" width="16.28515625" style="183" customWidth="1"/>
    <col min="13325" max="13568" width="9.140625" style="183"/>
    <col min="13569" max="13569" width="4.7109375" style="183" customWidth="1"/>
    <col min="13570" max="13570" width="48.5703125" style="183" customWidth="1"/>
    <col min="13571" max="13571" width="15" style="183" customWidth="1"/>
    <col min="13572" max="13572" width="6.140625" style="183" customWidth="1"/>
    <col min="13573" max="13573" width="10.5703125" style="183" customWidth="1"/>
    <col min="13574" max="13574" width="6.42578125" style="183" bestFit="1" customWidth="1"/>
    <col min="13575" max="13575" width="12.140625" style="183" bestFit="1" customWidth="1"/>
    <col min="13576" max="13576" width="6.42578125" style="183" bestFit="1" customWidth="1"/>
    <col min="13577" max="13577" width="12.140625" style="183" bestFit="1" customWidth="1"/>
    <col min="13578" max="13578" width="24" style="183" customWidth="1"/>
    <col min="13579" max="13579" width="21" style="183" customWidth="1"/>
    <col min="13580" max="13580" width="16.28515625" style="183" customWidth="1"/>
    <col min="13581" max="13824" width="9.140625" style="183"/>
    <col min="13825" max="13825" width="4.7109375" style="183" customWidth="1"/>
    <col min="13826" max="13826" width="48.5703125" style="183" customWidth="1"/>
    <col min="13827" max="13827" width="15" style="183" customWidth="1"/>
    <col min="13828" max="13828" width="6.140625" style="183" customWidth="1"/>
    <col min="13829" max="13829" width="10.5703125" style="183" customWidth="1"/>
    <col min="13830" max="13830" width="6.42578125" style="183" bestFit="1" customWidth="1"/>
    <col min="13831" max="13831" width="12.140625" style="183" bestFit="1" customWidth="1"/>
    <col min="13832" max="13832" width="6.42578125" style="183" bestFit="1" customWidth="1"/>
    <col min="13833" max="13833" width="12.140625" style="183" bestFit="1" customWidth="1"/>
    <col min="13834" max="13834" width="24" style="183" customWidth="1"/>
    <col min="13835" max="13835" width="21" style="183" customWidth="1"/>
    <col min="13836" max="13836" width="16.28515625" style="183" customWidth="1"/>
    <col min="13837" max="14080" width="9.140625" style="183"/>
    <col min="14081" max="14081" width="4.7109375" style="183" customWidth="1"/>
    <col min="14082" max="14082" width="48.5703125" style="183" customWidth="1"/>
    <col min="14083" max="14083" width="15" style="183" customWidth="1"/>
    <col min="14084" max="14084" width="6.140625" style="183" customWidth="1"/>
    <col min="14085" max="14085" width="10.5703125" style="183" customWidth="1"/>
    <col min="14086" max="14086" width="6.42578125" style="183" bestFit="1" customWidth="1"/>
    <col min="14087" max="14087" width="12.140625" style="183" bestFit="1" customWidth="1"/>
    <col min="14088" max="14088" width="6.42578125" style="183" bestFit="1" customWidth="1"/>
    <col min="14089" max="14089" width="12.140625" style="183" bestFit="1" customWidth="1"/>
    <col min="14090" max="14090" width="24" style="183" customWidth="1"/>
    <col min="14091" max="14091" width="21" style="183" customWidth="1"/>
    <col min="14092" max="14092" width="16.28515625" style="183" customWidth="1"/>
    <col min="14093" max="14336" width="9.140625" style="183"/>
    <col min="14337" max="14337" width="4.7109375" style="183" customWidth="1"/>
    <col min="14338" max="14338" width="48.5703125" style="183" customWidth="1"/>
    <col min="14339" max="14339" width="15" style="183" customWidth="1"/>
    <col min="14340" max="14340" width="6.140625" style="183" customWidth="1"/>
    <col min="14341" max="14341" width="10.5703125" style="183" customWidth="1"/>
    <col min="14342" max="14342" width="6.42578125" style="183" bestFit="1" customWidth="1"/>
    <col min="14343" max="14343" width="12.140625" style="183" bestFit="1" customWidth="1"/>
    <col min="14344" max="14344" width="6.42578125" style="183" bestFit="1" customWidth="1"/>
    <col min="14345" max="14345" width="12.140625" style="183" bestFit="1" customWidth="1"/>
    <col min="14346" max="14346" width="24" style="183" customWidth="1"/>
    <col min="14347" max="14347" width="21" style="183" customWidth="1"/>
    <col min="14348" max="14348" width="16.28515625" style="183" customWidth="1"/>
    <col min="14349" max="14592" width="9.140625" style="183"/>
    <col min="14593" max="14593" width="4.7109375" style="183" customWidth="1"/>
    <col min="14594" max="14594" width="48.5703125" style="183" customWidth="1"/>
    <col min="14595" max="14595" width="15" style="183" customWidth="1"/>
    <col min="14596" max="14596" width="6.140625" style="183" customWidth="1"/>
    <col min="14597" max="14597" width="10.5703125" style="183" customWidth="1"/>
    <col min="14598" max="14598" width="6.42578125" style="183" bestFit="1" customWidth="1"/>
    <col min="14599" max="14599" width="12.140625" style="183" bestFit="1" customWidth="1"/>
    <col min="14600" max="14600" width="6.42578125" style="183" bestFit="1" customWidth="1"/>
    <col min="14601" max="14601" width="12.140625" style="183" bestFit="1" customWidth="1"/>
    <col min="14602" max="14602" width="24" style="183" customWidth="1"/>
    <col min="14603" max="14603" width="21" style="183" customWidth="1"/>
    <col min="14604" max="14604" width="16.28515625" style="183" customWidth="1"/>
    <col min="14605" max="14848" width="9.140625" style="183"/>
    <col min="14849" max="14849" width="4.7109375" style="183" customWidth="1"/>
    <col min="14850" max="14850" width="48.5703125" style="183" customWidth="1"/>
    <col min="14851" max="14851" width="15" style="183" customWidth="1"/>
    <col min="14852" max="14852" width="6.140625" style="183" customWidth="1"/>
    <col min="14853" max="14853" width="10.5703125" style="183" customWidth="1"/>
    <col min="14854" max="14854" width="6.42578125" style="183" bestFit="1" customWidth="1"/>
    <col min="14855" max="14855" width="12.140625" style="183" bestFit="1" customWidth="1"/>
    <col min="14856" max="14856" width="6.42578125" style="183" bestFit="1" customWidth="1"/>
    <col min="14857" max="14857" width="12.140625" style="183" bestFit="1" customWidth="1"/>
    <col min="14858" max="14858" width="24" style="183" customWidth="1"/>
    <col min="14859" max="14859" width="21" style="183" customWidth="1"/>
    <col min="14860" max="14860" width="16.28515625" style="183" customWidth="1"/>
    <col min="14861" max="15104" width="9.140625" style="183"/>
    <col min="15105" max="15105" width="4.7109375" style="183" customWidth="1"/>
    <col min="15106" max="15106" width="48.5703125" style="183" customWidth="1"/>
    <col min="15107" max="15107" width="15" style="183" customWidth="1"/>
    <col min="15108" max="15108" width="6.140625" style="183" customWidth="1"/>
    <col min="15109" max="15109" width="10.5703125" style="183" customWidth="1"/>
    <col min="15110" max="15110" width="6.42578125" style="183" bestFit="1" customWidth="1"/>
    <col min="15111" max="15111" width="12.140625" style="183" bestFit="1" customWidth="1"/>
    <col min="15112" max="15112" width="6.42578125" style="183" bestFit="1" customWidth="1"/>
    <col min="15113" max="15113" width="12.140625" style="183" bestFit="1" customWidth="1"/>
    <col min="15114" max="15114" width="24" style="183" customWidth="1"/>
    <col min="15115" max="15115" width="21" style="183" customWidth="1"/>
    <col min="15116" max="15116" width="16.28515625" style="183" customWidth="1"/>
    <col min="15117" max="15360" width="9.140625" style="183"/>
    <col min="15361" max="15361" width="4.7109375" style="183" customWidth="1"/>
    <col min="15362" max="15362" width="48.5703125" style="183" customWidth="1"/>
    <col min="15363" max="15363" width="15" style="183" customWidth="1"/>
    <col min="15364" max="15364" width="6.140625" style="183" customWidth="1"/>
    <col min="15365" max="15365" width="10.5703125" style="183" customWidth="1"/>
    <col min="15366" max="15366" width="6.42578125" style="183" bestFit="1" customWidth="1"/>
    <col min="15367" max="15367" width="12.140625" style="183" bestFit="1" customWidth="1"/>
    <col min="15368" max="15368" width="6.42578125" style="183" bestFit="1" customWidth="1"/>
    <col min="15369" max="15369" width="12.140625" style="183" bestFit="1" customWidth="1"/>
    <col min="15370" max="15370" width="24" style="183" customWidth="1"/>
    <col min="15371" max="15371" width="21" style="183" customWidth="1"/>
    <col min="15372" max="15372" width="16.28515625" style="183" customWidth="1"/>
    <col min="15373" max="15616" width="9.140625" style="183"/>
    <col min="15617" max="15617" width="4.7109375" style="183" customWidth="1"/>
    <col min="15618" max="15618" width="48.5703125" style="183" customWidth="1"/>
    <col min="15619" max="15619" width="15" style="183" customWidth="1"/>
    <col min="15620" max="15620" width="6.140625" style="183" customWidth="1"/>
    <col min="15621" max="15621" width="10.5703125" style="183" customWidth="1"/>
    <col min="15622" max="15622" width="6.42578125" style="183" bestFit="1" customWidth="1"/>
    <col min="15623" max="15623" width="12.140625" style="183" bestFit="1" customWidth="1"/>
    <col min="15624" max="15624" width="6.42578125" style="183" bestFit="1" customWidth="1"/>
    <col min="15625" max="15625" width="12.140625" style="183" bestFit="1" customWidth="1"/>
    <col min="15626" max="15626" width="24" style="183" customWidth="1"/>
    <col min="15627" max="15627" width="21" style="183" customWidth="1"/>
    <col min="15628" max="15628" width="16.28515625" style="183" customWidth="1"/>
    <col min="15629" max="15872" width="9.140625" style="183"/>
    <col min="15873" max="15873" width="4.7109375" style="183" customWidth="1"/>
    <col min="15874" max="15874" width="48.5703125" style="183" customWidth="1"/>
    <col min="15875" max="15875" width="15" style="183" customWidth="1"/>
    <col min="15876" max="15876" width="6.140625" style="183" customWidth="1"/>
    <col min="15877" max="15877" width="10.5703125" style="183" customWidth="1"/>
    <col min="15878" max="15878" width="6.42578125" style="183" bestFit="1" customWidth="1"/>
    <col min="15879" max="15879" width="12.140625" style="183" bestFit="1" customWidth="1"/>
    <col min="15880" max="15880" width="6.42578125" style="183" bestFit="1" customWidth="1"/>
    <col min="15881" max="15881" width="12.140625" style="183" bestFit="1" customWidth="1"/>
    <col min="15882" max="15882" width="24" style="183" customWidth="1"/>
    <col min="15883" max="15883" width="21" style="183" customWidth="1"/>
    <col min="15884" max="15884" width="16.28515625" style="183" customWidth="1"/>
    <col min="15885" max="16128" width="9.140625" style="183"/>
    <col min="16129" max="16129" width="4.7109375" style="183" customWidth="1"/>
    <col min="16130" max="16130" width="48.5703125" style="183" customWidth="1"/>
    <col min="16131" max="16131" width="15" style="183" customWidth="1"/>
    <col min="16132" max="16132" width="6.140625" style="183" customWidth="1"/>
    <col min="16133" max="16133" width="10.5703125" style="183" customWidth="1"/>
    <col min="16134" max="16134" width="6.42578125" style="183" bestFit="1" customWidth="1"/>
    <col min="16135" max="16135" width="12.140625" style="183" bestFit="1" customWidth="1"/>
    <col min="16136" max="16136" width="6.42578125" style="183" bestFit="1" customWidth="1"/>
    <col min="16137" max="16137" width="12.140625" style="183" bestFit="1" customWidth="1"/>
    <col min="16138" max="16138" width="24" style="183" customWidth="1"/>
    <col min="16139" max="16139" width="21" style="183" customWidth="1"/>
    <col min="16140" max="16140" width="16.28515625" style="183" customWidth="1"/>
    <col min="16141" max="16384" width="9.140625" style="183"/>
  </cols>
  <sheetData>
    <row r="1" spans="1:14" ht="18">
      <c r="B1" s="2100" t="s">
        <v>1464</v>
      </c>
      <c r="C1" s="2100"/>
      <c r="D1" s="2100"/>
      <c r="E1" s="2100"/>
      <c r="F1" s="2100"/>
      <c r="G1" s="2100"/>
      <c r="H1" s="2100"/>
    </row>
    <row r="2" spans="1:14" ht="6.75" customHeight="1">
      <c r="A2" s="425"/>
      <c r="B2" s="425"/>
      <c r="C2" s="426"/>
      <c r="D2" s="425"/>
      <c r="E2" s="425"/>
    </row>
    <row r="3" spans="1:14" ht="36" customHeight="1">
      <c r="A3" s="1969" t="s">
        <v>1465</v>
      </c>
      <c r="B3" s="1969"/>
      <c r="C3" s="1969"/>
      <c r="D3" s="1969"/>
      <c r="E3" s="1969"/>
      <c r="F3" s="1969"/>
      <c r="G3" s="1969"/>
      <c r="H3" s="1969"/>
      <c r="I3" s="1969"/>
    </row>
    <row r="4" spans="1:14" ht="7.5" customHeight="1">
      <c r="A4" s="198"/>
      <c r="B4" s="198"/>
      <c r="C4" s="198"/>
      <c r="D4" s="198"/>
      <c r="E4" s="198"/>
      <c r="F4" s="198"/>
      <c r="G4" s="198"/>
      <c r="H4" s="198"/>
      <c r="I4" s="198"/>
    </row>
    <row r="5" spans="1:14" ht="18" customHeight="1">
      <c r="A5" s="797"/>
      <c r="B5" s="797"/>
      <c r="C5" s="798"/>
      <c r="D5" s="797"/>
      <c r="E5" s="797"/>
      <c r="F5" s="197"/>
      <c r="G5" s="1515" t="s">
        <v>2699</v>
      </c>
      <c r="H5" s="197"/>
      <c r="I5" s="197"/>
    </row>
    <row r="6" spans="1:14" ht="48" customHeight="1">
      <c r="A6" s="2061" t="s">
        <v>2</v>
      </c>
      <c r="B6" s="2061" t="s">
        <v>3</v>
      </c>
      <c r="C6" s="2105" t="s">
        <v>4</v>
      </c>
      <c r="D6" s="2061" t="s">
        <v>5</v>
      </c>
      <c r="E6" s="2107" t="s">
        <v>9</v>
      </c>
      <c r="F6" s="2098" t="s">
        <v>1466</v>
      </c>
      <c r="G6" s="2099"/>
      <c r="H6" s="2061" t="s">
        <v>1467</v>
      </c>
      <c r="I6" s="2061"/>
    </row>
    <row r="7" spans="1:14" ht="18" customHeight="1">
      <c r="A7" s="2061"/>
      <c r="B7" s="2061"/>
      <c r="C7" s="2106"/>
      <c r="D7" s="2061"/>
      <c r="E7" s="2108"/>
      <c r="F7" s="799" t="s">
        <v>74</v>
      </c>
      <c r="G7" s="800" t="s">
        <v>10</v>
      </c>
      <c r="H7" s="799" t="s">
        <v>74</v>
      </c>
      <c r="I7" s="800" t="s">
        <v>10</v>
      </c>
    </row>
    <row r="8" spans="1:14" ht="15.75">
      <c r="A8" s="801">
        <v>1</v>
      </c>
      <c r="B8" s="801">
        <v>2</v>
      </c>
      <c r="C8" s="801">
        <v>3</v>
      </c>
      <c r="D8" s="801">
        <v>4</v>
      </c>
      <c r="E8" s="801">
        <v>5</v>
      </c>
      <c r="F8" s="801">
        <v>6</v>
      </c>
      <c r="G8" s="801">
        <v>7</v>
      </c>
      <c r="H8" s="801">
        <v>8</v>
      </c>
      <c r="I8" s="801">
        <v>9</v>
      </c>
    </row>
    <row r="9" spans="1:14" ht="17.25" customHeight="1">
      <c r="A9" s="802">
        <v>1</v>
      </c>
      <c r="B9" s="803" t="s">
        <v>77</v>
      </c>
      <c r="C9" s="804">
        <v>7130800002</v>
      </c>
      <c r="D9" s="805" t="s">
        <v>12</v>
      </c>
      <c r="E9" s="806">
        <f>VLOOKUP(C9,'SOR RATE 2025-26'!A:D,4,0)</f>
        <v>7887.84</v>
      </c>
      <c r="F9" s="807">
        <v>12</v>
      </c>
      <c r="G9" s="808">
        <f>E9*F9</f>
        <v>94654.080000000002</v>
      </c>
      <c r="H9" s="807">
        <v>12</v>
      </c>
      <c r="I9" s="808">
        <f t="shared" ref="I9:I14" si="0">E9*H9</f>
        <v>94654.080000000002</v>
      </c>
      <c r="K9" s="444"/>
      <c r="L9" s="444"/>
      <c r="M9" s="809"/>
      <c r="N9" s="809"/>
    </row>
    <row r="10" spans="1:14" ht="14.25">
      <c r="A10" s="802">
        <v>2</v>
      </c>
      <c r="B10" s="810" t="s">
        <v>1405</v>
      </c>
      <c r="C10" s="804">
        <v>7130810495</v>
      </c>
      <c r="D10" s="802" t="s">
        <v>12</v>
      </c>
      <c r="E10" s="806">
        <f>VLOOKUP(C10,'SOR RATE 2025-26'!A:D,4,0)</f>
        <v>1243.71</v>
      </c>
      <c r="F10" s="807">
        <v>12</v>
      </c>
      <c r="G10" s="806">
        <f t="shared" ref="G10:G15" si="1">E10*F10</f>
        <v>14924.52</v>
      </c>
      <c r="H10" s="807">
        <v>12</v>
      </c>
      <c r="I10" s="806">
        <f t="shared" si="0"/>
        <v>14924.52</v>
      </c>
    </row>
    <row r="11" spans="1:14" ht="15.75" customHeight="1">
      <c r="A11" s="802">
        <v>3</v>
      </c>
      <c r="B11" s="803" t="s">
        <v>1468</v>
      </c>
      <c r="C11" s="811">
        <v>7130810193</v>
      </c>
      <c r="D11" s="451" t="s">
        <v>15</v>
      </c>
      <c r="E11" s="806">
        <f>VLOOKUP(C11,'SOR RATE 2025-26'!A:D,4,0)</f>
        <v>334.5</v>
      </c>
      <c r="F11" s="807">
        <v>12</v>
      </c>
      <c r="G11" s="806">
        <f t="shared" si="1"/>
        <v>4014</v>
      </c>
      <c r="H11" s="807">
        <v>12</v>
      </c>
      <c r="I11" s="806">
        <f t="shared" si="0"/>
        <v>4014</v>
      </c>
    </row>
    <row r="12" spans="1:14" ht="17.25" customHeight="1">
      <c r="A12" s="802">
        <v>4</v>
      </c>
      <c r="B12" s="810" t="s">
        <v>1406</v>
      </c>
      <c r="C12" s="804">
        <v>7130810679</v>
      </c>
      <c r="D12" s="802" t="s">
        <v>12</v>
      </c>
      <c r="E12" s="806">
        <f>VLOOKUP(C12,'SOR RATE 2025-26'!A:D,4,0)</f>
        <v>348.9</v>
      </c>
      <c r="F12" s="807">
        <v>12</v>
      </c>
      <c r="G12" s="806">
        <f t="shared" si="1"/>
        <v>4186.7999999999993</v>
      </c>
      <c r="H12" s="807">
        <v>12</v>
      </c>
      <c r="I12" s="806">
        <f t="shared" si="0"/>
        <v>4186.7999999999993</v>
      </c>
    </row>
    <row r="13" spans="1:14" ht="18" customHeight="1">
      <c r="A13" s="802">
        <v>5</v>
      </c>
      <c r="B13" s="812" t="s">
        <v>64</v>
      </c>
      <c r="C13" s="804">
        <v>7130870013</v>
      </c>
      <c r="D13" s="802" t="s">
        <v>12</v>
      </c>
      <c r="E13" s="806">
        <f>VLOOKUP(C13,'SOR RATE 2025-26'!A:D,4,0)</f>
        <v>149.25</v>
      </c>
      <c r="F13" s="807">
        <v>12</v>
      </c>
      <c r="G13" s="806">
        <f t="shared" si="1"/>
        <v>1791</v>
      </c>
      <c r="H13" s="807">
        <v>12</v>
      </c>
      <c r="I13" s="806">
        <f t="shared" si="0"/>
        <v>1791</v>
      </c>
    </row>
    <row r="14" spans="1:14" ht="15.75" customHeight="1">
      <c r="A14" s="802">
        <v>6</v>
      </c>
      <c r="B14" s="803" t="s">
        <v>81</v>
      </c>
      <c r="C14" s="811">
        <v>7130820008</v>
      </c>
      <c r="D14" s="802" t="s">
        <v>12</v>
      </c>
      <c r="E14" s="806">
        <f>VLOOKUP(C14,'SOR RATE 2025-26'!A:D,4,0)</f>
        <v>135</v>
      </c>
      <c r="F14" s="807">
        <v>36</v>
      </c>
      <c r="G14" s="806">
        <f t="shared" si="1"/>
        <v>4860</v>
      </c>
      <c r="H14" s="807">
        <v>36</v>
      </c>
      <c r="I14" s="806">
        <f t="shared" si="0"/>
        <v>4860</v>
      </c>
      <c r="K14" s="457"/>
      <c r="L14" s="457"/>
    </row>
    <row r="15" spans="1:14" ht="16.5" customHeight="1">
      <c r="A15" s="813">
        <v>7</v>
      </c>
      <c r="B15" s="810" t="s">
        <v>1469</v>
      </c>
      <c r="C15" s="811">
        <v>7130830060</v>
      </c>
      <c r="D15" s="814" t="s">
        <v>20</v>
      </c>
      <c r="E15" s="806">
        <f>VLOOKUP(C15,'SOR RATE 2025-26'!A:D,4,0)/1000</f>
        <v>80.886420000000001</v>
      </c>
      <c r="F15" s="807">
        <v>3100</v>
      </c>
      <c r="G15" s="806">
        <f t="shared" si="1"/>
        <v>250747.902</v>
      </c>
      <c r="H15" s="807"/>
      <c r="I15" s="806"/>
    </row>
    <row r="16" spans="1:14" ht="17.25" customHeight="1">
      <c r="A16" s="802">
        <v>8</v>
      </c>
      <c r="B16" s="810" t="s">
        <v>1470</v>
      </c>
      <c r="C16" s="811">
        <v>7130830063</v>
      </c>
      <c r="D16" s="814" t="s">
        <v>20</v>
      </c>
      <c r="E16" s="806">
        <f>VLOOKUP(C16,'SOR RATE 2025-26'!A:D,4,0)/1000</f>
        <v>108.62907000000001</v>
      </c>
      <c r="F16" s="806"/>
      <c r="G16" s="806"/>
      <c r="H16" s="807">
        <v>3100</v>
      </c>
      <c r="I16" s="806">
        <f>E16*H16</f>
        <v>336750.11700000003</v>
      </c>
      <c r="K16" s="815"/>
      <c r="L16" s="816"/>
    </row>
    <row r="17" spans="1:11" ht="29.25" customHeight="1">
      <c r="A17" s="802">
        <v>9</v>
      </c>
      <c r="B17" s="810" t="s">
        <v>1407</v>
      </c>
      <c r="C17" s="814">
        <v>7130830051</v>
      </c>
      <c r="D17" s="814" t="s">
        <v>12</v>
      </c>
      <c r="E17" s="806">
        <f>VLOOKUP(C17,'SOR RATE 2025-26'!A:D,4,0)</f>
        <v>190.35</v>
      </c>
      <c r="F17" s="807">
        <v>6</v>
      </c>
      <c r="G17" s="806">
        <f>E17*F17</f>
        <v>1142.0999999999999</v>
      </c>
      <c r="H17" s="807">
        <v>6</v>
      </c>
      <c r="I17" s="806">
        <f>E17*H17</f>
        <v>1142.0999999999999</v>
      </c>
      <c r="J17" s="817"/>
    </row>
    <row r="18" spans="1:11" ht="14.25">
      <c r="A18" s="2102">
        <v>10</v>
      </c>
      <c r="B18" s="818" t="s">
        <v>171</v>
      </c>
      <c r="C18" s="811">
        <v>7130860032</v>
      </c>
      <c r="D18" s="805" t="s">
        <v>12</v>
      </c>
      <c r="E18" s="806">
        <f>VLOOKUP(C18,'SOR RATE 2025-26'!A:D,4,0)</f>
        <v>585.41999999999996</v>
      </c>
      <c r="F18" s="807">
        <v>4</v>
      </c>
      <c r="G18" s="806">
        <f>E18*F18</f>
        <v>2341.6799999999998</v>
      </c>
      <c r="H18" s="807">
        <v>4</v>
      </c>
      <c r="I18" s="806">
        <f>E18*H18</f>
        <v>2341.6799999999998</v>
      </c>
    </row>
    <row r="19" spans="1:11" ht="14.25">
      <c r="A19" s="2103"/>
      <c r="B19" s="818" t="s">
        <v>2661</v>
      </c>
      <c r="C19" s="811">
        <v>7130860076</v>
      </c>
      <c r="D19" s="805" t="s">
        <v>25</v>
      </c>
      <c r="E19" s="806">
        <f>VLOOKUP(C19,'SOR RATE 2025-26'!A:D,4,0)/1000</f>
        <v>90.645839999999993</v>
      </c>
      <c r="F19" s="822">
        <v>30.8</v>
      </c>
      <c r="G19" s="806">
        <f>E19*F19</f>
        <v>2791.8918719999997</v>
      </c>
      <c r="H19" s="822">
        <v>30.8</v>
      </c>
      <c r="I19" s="806">
        <f>E19*H19</f>
        <v>2791.8918719999997</v>
      </c>
    </row>
    <row r="20" spans="1:11" ht="15.75" customHeight="1">
      <c r="A20" s="2103"/>
      <c r="B20" s="818" t="s">
        <v>172</v>
      </c>
      <c r="C20" s="819"/>
      <c r="D20" s="820"/>
      <c r="E20" s="806"/>
      <c r="F20" s="821"/>
      <c r="G20" s="806"/>
      <c r="H20" s="821"/>
      <c r="I20" s="806"/>
    </row>
    <row r="21" spans="1:11" ht="14.25">
      <c r="A21" s="2104"/>
      <c r="B21" s="803" t="s">
        <v>1320</v>
      </c>
      <c r="C21" s="811">
        <v>7130810193</v>
      </c>
      <c r="D21" s="451" t="s">
        <v>15</v>
      </c>
      <c r="E21" s="806">
        <f>VLOOKUP(C21,'SOR RATE 2025-26'!A:D,4,0)</f>
        <v>334.5</v>
      </c>
      <c r="F21" s="807">
        <v>4</v>
      </c>
      <c r="G21" s="806">
        <f t="shared" ref="G21:G26" si="2">E21*F21</f>
        <v>1338</v>
      </c>
      <c r="H21" s="807">
        <v>4</v>
      </c>
      <c r="I21" s="806">
        <f t="shared" ref="I21:I27" si="3">E21*H21</f>
        <v>1338</v>
      </c>
    </row>
    <row r="22" spans="1:11" ht="32.25" customHeight="1">
      <c r="A22" s="814">
        <v>11</v>
      </c>
      <c r="B22" s="812" t="s">
        <v>1471</v>
      </c>
      <c r="C22" s="804">
        <v>7130200202</v>
      </c>
      <c r="D22" s="822" t="s">
        <v>63</v>
      </c>
      <c r="E22" s="806">
        <f>VLOOKUP(C22,'SOR RATE 2025-26'!A:D,4,0)</f>
        <v>2970.0000000000005</v>
      </c>
      <c r="F22" s="822">
        <f>(12*0.55)+(4*0.3)</f>
        <v>7.8000000000000007</v>
      </c>
      <c r="G22" s="806">
        <f>E22*F22</f>
        <v>23166.000000000007</v>
      </c>
      <c r="H22" s="822">
        <f>(12*0.55)+(4*0.3)</f>
        <v>7.8000000000000007</v>
      </c>
      <c r="I22" s="806">
        <f>E22*H22</f>
        <v>23166.000000000007</v>
      </c>
      <c r="J22" s="247"/>
    </row>
    <row r="23" spans="1:11" ht="17.25" customHeight="1">
      <c r="A23" s="802">
        <v>12</v>
      </c>
      <c r="B23" s="818" t="s">
        <v>27</v>
      </c>
      <c r="C23" s="804">
        <v>7130211158</v>
      </c>
      <c r="D23" s="802" t="s">
        <v>28</v>
      </c>
      <c r="E23" s="806">
        <f>VLOOKUP(C23,'SOR RATE 2025-26'!A:D,4,0)</f>
        <v>184.42</v>
      </c>
      <c r="F23" s="807">
        <v>2</v>
      </c>
      <c r="G23" s="806">
        <f>E23*F23</f>
        <v>368.84</v>
      </c>
      <c r="H23" s="807">
        <v>2</v>
      </c>
      <c r="I23" s="806">
        <f t="shared" si="3"/>
        <v>368.84</v>
      </c>
    </row>
    <row r="24" spans="1:11" ht="17.25" customHeight="1">
      <c r="A24" s="802">
        <v>13</v>
      </c>
      <c r="B24" s="818" t="s">
        <v>29</v>
      </c>
      <c r="C24" s="804">
        <v>7130210809</v>
      </c>
      <c r="D24" s="802" t="s">
        <v>28</v>
      </c>
      <c r="E24" s="806">
        <f>VLOOKUP(C24,'SOR RATE 2025-26'!A:D,4,0)</f>
        <v>412.07</v>
      </c>
      <c r="F24" s="807">
        <v>2</v>
      </c>
      <c r="G24" s="806">
        <f t="shared" si="2"/>
        <v>824.14</v>
      </c>
      <c r="H24" s="807">
        <v>2</v>
      </c>
      <c r="I24" s="806">
        <f t="shared" si="3"/>
        <v>824.14</v>
      </c>
    </row>
    <row r="25" spans="1:11" ht="17.25" customHeight="1">
      <c r="A25" s="802">
        <v>14</v>
      </c>
      <c r="B25" s="803" t="s">
        <v>1472</v>
      </c>
      <c r="C25" s="811">
        <v>7130610206</v>
      </c>
      <c r="D25" s="802" t="s">
        <v>25</v>
      </c>
      <c r="E25" s="806">
        <f>VLOOKUP(C25,'SOR RATE 2025-26'!A:D,4,0)/1000</f>
        <v>86.441000000000003</v>
      </c>
      <c r="F25" s="807">
        <v>24</v>
      </c>
      <c r="G25" s="806">
        <f t="shared" si="2"/>
        <v>2074.5839999999998</v>
      </c>
      <c r="H25" s="807">
        <v>24</v>
      </c>
      <c r="I25" s="806">
        <f t="shared" si="3"/>
        <v>2074.5839999999998</v>
      </c>
      <c r="J25" s="823"/>
      <c r="K25" s="461"/>
    </row>
    <row r="26" spans="1:11" ht="16.5" customHeight="1">
      <c r="A26" s="802">
        <v>15</v>
      </c>
      <c r="B26" s="824" t="s">
        <v>31</v>
      </c>
      <c r="C26" s="804">
        <v>7130880041</v>
      </c>
      <c r="D26" s="802" t="s">
        <v>32</v>
      </c>
      <c r="E26" s="806">
        <f>VLOOKUP(C26,'SOR RATE 2025-26'!A:D,4,0)</f>
        <v>104.33</v>
      </c>
      <c r="F26" s="807">
        <v>12</v>
      </c>
      <c r="G26" s="806">
        <f t="shared" si="2"/>
        <v>1251.96</v>
      </c>
      <c r="H26" s="807">
        <v>12</v>
      </c>
      <c r="I26" s="806">
        <f t="shared" si="3"/>
        <v>1251.96</v>
      </c>
    </row>
    <row r="27" spans="1:11" ht="16.5" customHeight="1">
      <c r="A27" s="802">
        <v>16</v>
      </c>
      <c r="B27" s="824" t="s">
        <v>88</v>
      </c>
      <c r="C27" s="804">
        <v>7130830006</v>
      </c>
      <c r="D27" s="802" t="s">
        <v>25</v>
      </c>
      <c r="E27" s="806">
        <f>VLOOKUP(C27,'SOR RATE 2025-26'!A:D,4,0)</f>
        <v>209.75</v>
      </c>
      <c r="F27" s="807">
        <v>6</v>
      </c>
      <c r="G27" s="806">
        <f>E27*F27</f>
        <v>1258.5</v>
      </c>
      <c r="H27" s="807">
        <v>6</v>
      </c>
      <c r="I27" s="806">
        <f t="shared" si="3"/>
        <v>1258.5</v>
      </c>
    </row>
    <row r="28" spans="1:11" ht="16.5" customHeight="1">
      <c r="A28" s="2102">
        <v>17</v>
      </c>
      <c r="B28" s="818" t="s">
        <v>34</v>
      </c>
      <c r="C28" s="804"/>
      <c r="D28" s="802" t="s">
        <v>25</v>
      </c>
      <c r="E28" s="806"/>
      <c r="F28" s="807">
        <f>SUM(F29:F31)</f>
        <v>24</v>
      </c>
      <c r="G28" s="807"/>
      <c r="H28" s="807">
        <f>SUM(H29:H31)</f>
        <v>24</v>
      </c>
      <c r="I28" s="806"/>
    </row>
    <row r="29" spans="1:11" ht="16.5" customHeight="1">
      <c r="A29" s="2103"/>
      <c r="B29" s="825" t="s">
        <v>66</v>
      </c>
      <c r="C29" s="804">
        <v>7130620609</v>
      </c>
      <c r="D29" s="802" t="s">
        <v>25</v>
      </c>
      <c r="E29" s="806">
        <f>VLOOKUP(C29,'SOR RATE 2025-26'!A:D,4,0)</f>
        <v>87.55</v>
      </c>
      <c r="F29" s="807">
        <v>1</v>
      </c>
      <c r="G29" s="806">
        <f>E29*F29</f>
        <v>87.55</v>
      </c>
      <c r="H29" s="807">
        <v>1</v>
      </c>
      <c r="I29" s="806">
        <f>E29*H29</f>
        <v>87.55</v>
      </c>
    </row>
    <row r="30" spans="1:11" ht="16.5" customHeight="1">
      <c r="A30" s="2103"/>
      <c r="B30" s="825" t="s">
        <v>89</v>
      </c>
      <c r="C30" s="804">
        <v>7130620614</v>
      </c>
      <c r="D30" s="802" t="s">
        <v>25</v>
      </c>
      <c r="E30" s="806">
        <f>VLOOKUP(C30,'SOR RATE 2025-26'!A:D,4,0)</f>
        <v>86.09</v>
      </c>
      <c r="F30" s="807">
        <v>12</v>
      </c>
      <c r="G30" s="806">
        <f>E30*F30</f>
        <v>1033.08</v>
      </c>
      <c r="H30" s="807">
        <v>12</v>
      </c>
      <c r="I30" s="806">
        <f>E30*H30</f>
        <v>1033.08</v>
      </c>
    </row>
    <row r="31" spans="1:11" ht="16.5" customHeight="1">
      <c r="A31" s="2104"/>
      <c r="B31" s="825" t="s">
        <v>90</v>
      </c>
      <c r="C31" s="804">
        <v>7130620625</v>
      </c>
      <c r="D31" s="802" t="s">
        <v>25</v>
      </c>
      <c r="E31" s="806">
        <f>VLOOKUP(C31,'SOR RATE 2025-26'!A:D,4,0)</f>
        <v>84.63</v>
      </c>
      <c r="F31" s="807">
        <v>11</v>
      </c>
      <c r="G31" s="806">
        <f>E31*F31</f>
        <v>930.93</v>
      </c>
      <c r="H31" s="807">
        <v>11</v>
      </c>
      <c r="I31" s="806">
        <f>E31*H31</f>
        <v>930.93</v>
      </c>
    </row>
    <row r="32" spans="1:11" ht="16.5" customHeight="1">
      <c r="A32" s="826">
        <v>18</v>
      </c>
      <c r="B32" s="827" t="s">
        <v>45</v>
      </c>
      <c r="C32" s="804"/>
      <c r="D32" s="826"/>
      <c r="E32" s="826"/>
      <c r="F32" s="828"/>
      <c r="G32" s="828">
        <f>SUM(G9:G31)</f>
        <v>413787.55787200003</v>
      </c>
      <c r="H32" s="828"/>
      <c r="I32" s="828">
        <f>SUM(I9:I31)</f>
        <v>499789.77287200006</v>
      </c>
      <c r="J32" s="829"/>
      <c r="K32" s="493"/>
    </row>
    <row r="33" spans="1:11" ht="16.5" customHeight="1">
      <c r="A33" s="826">
        <v>19</v>
      </c>
      <c r="B33" s="827" t="s">
        <v>46</v>
      </c>
      <c r="C33" s="804"/>
      <c r="D33" s="826"/>
      <c r="E33" s="826"/>
      <c r="F33" s="828"/>
      <c r="G33" s="828">
        <f>G32/1.18</f>
        <v>350667.42192542378</v>
      </c>
      <c r="H33" s="828"/>
      <c r="I33" s="828">
        <f>I32/1.18</f>
        <v>423550.65497627127</v>
      </c>
      <c r="J33" s="830"/>
      <c r="K33" s="493"/>
    </row>
    <row r="34" spans="1:11" ht="18" customHeight="1">
      <c r="A34" s="802">
        <v>20</v>
      </c>
      <c r="B34" s="803" t="s">
        <v>2019</v>
      </c>
      <c r="C34" s="831"/>
      <c r="D34" s="831"/>
      <c r="E34" s="804">
        <v>7.4999999999999997E-2</v>
      </c>
      <c r="F34" s="806"/>
      <c r="G34" s="806">
        <f>E34*G33</f>
        <v>26300.056644406784</v>
      </c>
      <c r="H34" s="806"/>
      <c r="I34" s="806">
        <f>E34*I33</f>
        <v>31766.299123220342</v>
      </c>
      <c r="J34" s="464"/>
      <c r="K34" s="829"/>
    </row>
    <row r="35" spans="1:11" ht="16.5" customHeight="1">
      <c r="A35" s="832">
        <v>21</v>
      </c>
      <c r="B35" s="833" t="s">
        <v>69</v>
      </c>
      <c r="C35" s="834"/>
      <c r="D35" s="802" t="s">
        <v>63</v>
      </c>
      <c r="E35" s="208">
        <f>719.45*1.029</f>
        <v>740.31404999999995</v>
      </c>
      <c r="F35" s="835">
        <v>7.8</v>
      </c>
      <c r="G35" s="836">
        <f>E35*F35</f>
        <v>5774.4495899999993</v>
      </c>
      <c r="H35" s="835">
        <v>7.8</v>
      </c>
      <c r="I35" s="806">
        <f>E35*H35</f>
        <v>5774.4495899999993</v>
      </c>
      <c r="J35" s="473"/>
    </row>
    <row r="36" spans="1:11" ht="16.5" customHeight="1">
      <c r="A36" s="814">
        <v>22</v>
      </c>
      <c r="B36" s="818" t="s">
        <v>1473</v>
      </c>
      <c r="C36" s="811"/>
      <c r="D36" s="814"/>
      <c r="E36" s="837"/>
      <c r="F36" s="838"/>
      <c r="G36" s="837">
        <v>65837.5</v>
      </c>
      <c r="H36" s="838"/>
      <c r="I36" s="837">
        <v>68141.320000000007</v>
      </c>
    </row>
    <row r="37" spans="1:11" ht="16.5" customHeight="1">
      <c r="A37" s="814">
        <v>23</v>
      </c>
      <c r="B37" s="616" t="s">
        <v>1902</v>
      </c>
      <c r="C37" s="811"/>
      <c r="D37" s="814"/>
      <c r="E37" s="839"/>
      <c r="F37" s="838"/>
      <c r="G37" s="837"/>
      <c r="H37" s="838"/>
      <c r="I37" s="837"/>
      <c r="J37" s="308"/>
    </row>
    <row r="38" spans="1:11" ht="16.5" customHeight="1">
      <c r="A38" s="814" t="s">
        <v>1857</v>
      </c>
      <c r="B38" s="616" t="s">
        <v>1921</v>
      </c>
      <c r="C38" s="811"/>
      <c r="D38" s="814"/>
      <c r="E38" s="342">
        <v>0.02</v>
      </c>
      <c r="F38" s="838"/>
      <c r="G38" s="837">
        <f>E38*G33</f>
        <v>7013.3484385084757</v>
      </c>
      <c r="H38" s="838"/>
      <c r="I38" s="837">
        <f>E38*I33</f>
        <v>8471.0130995254258</v>
      </c>
      <c r="J38" s="28"/>
    </row>
    <row r="39" spans="1:11" ht="43.5" customHeight="1">
      <c r="A39" s="814">
        <v>24</v>
      </c>
      <c r="B39" s="616" t="s">
        <v>2682</v>
      </c>
      <c r="C39" s="811"/>
      <c r="D39" s="814"/>
      <c r="E39" s="839"/>
      <c r="F39" s="838"/>
      <c r="G39" s="837">
        <f>(G38+G36+G35+G34+G33)*0.125</f>
        <v>56949.097074792378</v>
      </c>
      <c r="H39" s="838"/>
      <c r="I39" s="837">
        <f>(I38+I36+I35+I34+I33)*0.125</f>
        <v>67212.967098627123</v>
      </c>
    </row>
    <row r="40" spans="1:11" ht="30">
      <c r="A40" s="840">
        <v>25</v>
      </c>
      <c r="B40" s="841" t="s">
        <v>1911</v>
      </c>
      <c r="C40" s="811"/>
      <c r="D40" s="814"/>
      <c r="E40" s="837"/>
      <c r="F40" s="842"/>
      <c r="G40" s="842">
        <f>G39+G38+G36+G35+G34+G33</f>
        <v>512541.87367313146</v>
      </c>
      <c r="H40" s="842"/>
      <c r="I40" s="842">
        <f>I39+I38+I36+I35+I34+I33</f>
        <v>604916.70388764422</v>
      </c>
      <c r="J40" s="843"/>
    </row>
    <row r="41" spans="1:11" ht="17.25" customHeight="1">
      <c r="A41" s="814">
        <v>26</v>
      </c>
      <c r="B41" s="803" t="s">
        <v>1887</v>
      </c>
      <c r="C41" s="811"/>
      <c r="D41" s="814"/>
      <c r="E41" s="837">
        <v>0.09</v>
      </c>
      <c r="F41" s="842"/>
      <c r="G41" s="837">
        <f>G40*E41</f>
        <v>46128.768630581828</v>
      </c>
      <c r="H41" s="837"/>
      <c r="I41" s="837">
        <f>I40*E41</f>
        <v>54442.503349887978</v>
      </c>
      <c r="J41" s="843"/>
    </row>
    <row r="42" spans="1:11" ht="17.25" customHeight="1">
      <c r="A42" s="814">
        <v>27</v>
      </c>
      <c r="B42" s="803" t="s">
        <v>1888</v>
      </c>
      <c r="C42" s="811"/>
      <c r="D42" s="814"/>
      <c r="E42" s="837">
        <v>0.09</v>
      </c>
      <c r="F42" s="837"/>
      <c r="G42" s="837">
        <f>G40*E42</f>
        <v>46128.768630581828</v>
      </c>
      <c r="H42" s="837"/>
      <c r="I42" s="837">
        <f>I40*E42</f>
        <v>54442.503349887978</v>
      </c>
      <c r="J42" s="844"/>
    </row>
    <row r="43" spans="1:11" ht="31.5" customHeight="1">
      <c r="A43" s="814">
        <v>28</v>
      </c>
      <c r="B43" s="845" t="s">
        <v>1889</v>
      </c>
      <c r="C43" s="811"/>
      <c r="D43" s="181"/>
      <c r="E43" s="181"/>
      <c r="F43" s="182"/>
      <c r="G43" s="837">
        <f>G40+G41+G42</f>
        <v>604799.41093429504</v>
      </c>
      <c r="H43" s="837"/>
      <c r="I43" s="837">
        <f>I40+I41+I42</f>
        <v>713801.71058742027</v>
      </c>
    </row>
    <row r="44" spans="1:11" ht="33.75" customHeight="1">
      <c r="A44" s="840">
        <v>29</v>
      </c>
      <c r="B44" s="846" t="s">
        <v>49</v>
      </c>
      <c r="C44" s="847"/>
      <c r="D44" s="799"/>
      <c r="E44" s="799"/>
      <c r="F44" s="848"/>
      <c r="G44" s="842">
        <f>ROUND(G43,0)</f>
        <v>604799</v>
      </c>
      <c r="H44" s="842"/>
      <c r="I44" s="842">
        <f>ROUND(I43,0)</f>
        <v>713802</v>
      </c>
    </row>
    <row r="45" spans="1:11" ht="15">
      <c r="A45" s="498"/>
      <c r="B45" s="493"/>
      <c r="C45" s="494"/>
      <c r="D45" s="493"/>
      <c r="E45" s="493"/>
      <c r="F45" s="493"/>
      <c r="G45" s="493"/>
      <c r="H45" s="493"/>
      <c r="I45" s="493"/>
    </row>
    <row r="46" spans="1:11" ht="18.75" customHeight="1">
      <c r="A46" s="1941" t="s">
        <v>1447</v>
      </c>
      <c r="B46" s="1941"/>
      <c r="C46" s="1941"/>
      <c r="D46" s="1941"/>
      <c r="E46" s="1941"/>
      <c r="F46" s="1941"/>
      <c r="G46" s="1941"/>
    </row>
    <row r="47" spans="1:11" ht="17.25" customHeight="1">
      <c r="A47" s="1942" t="s">
        <v>1448</v>
      </c>
      <c r="B47" s="1942"/>
      <c r="C47" s="1942"/>
      <c r="D47" s="1942"/>
      <c r="E47" s="1942"/>
      <c r="F47" s="1942"/>
      <c r="G47" s="1942"/>
    </row>
    <row r="48" spans="1:11">
      <c r="A48" s="364"/>
      <c r="B48" s="365"/>
      <c r="C48" s="366"/>
      <c r="D48" s="363"/>
      <c r="E48" s="366"/>
      <c r="F48" s="366"/>
      <c r="G48" s="363"/>
    </row>
    <row r="49" spans="1:9" ht="42" customHeight="1">
      <c r="A49" s="1961" t="s">
        <v>2737</v>
      </c>
      <c r="B49" s="1961"/>
      <c r="C49" s="1961"/>
      <c r="D49" s="1961"/>
      <c r="E49" s="1961"/>
      <c r="F49" s="1961"/>
      <c r="G49" s="1961"/>
    </row>
    <row r="50" spans="1:9">
      <c r="A50" s="1961" t="s">
        <v>1856</v>
      </c>
      <c r="B50" s="1961"/>
      <c r="C50" s="1961"/>
      <c r="D50" s="1961"/>
      <c r="E50" s="1961"/>
      <c r="F50" s="1961"/>
      <c r="G50" s="1961"/>
    </row>
    <row r="51" spans="1:9">
      <c r="A51" s="369" t="s">
        <v>1450</v>
      </c>
      <c r="B51" s="365"/>
      <c r="C51" s="366"/>
      <c r="D51" s="363"/>
      <c r="E51" s="366"/>
      <c r="F51" s="366"/>
      <c r="G51" s="363"/>
    </row>
    <row r="52" spans="1:9" s="28" customFormat="1" ht="2.25" customHeight="1">
      <c r="A52" s="284"/>
    </row>
    <row r="54" spans="1:9" ht="18.75" customHeight="1">
      <c r="A54" s="849" t="s">
        <v>50</v>
      </c>
      <c r="B54" s="2101" t="s">
        <v>2018</v>
      </c>
      <c r="C54" s="2101"/>
      <c r="D54" s="2101"/>
      <c r="E54" s="850"/>
      <c r="F54" s="851"/>
      <c r="G54" s="851"/>
      <c r="H54" s="851"/>
      <c r="I54" s="851"/>
    </row>
  </sheetData>
  <mergeCells count="16">
    <mergeCell ref="F6:G6"/>
    <mergeCell ref="H6:I6"/>
    <mergeCell ref="B1:H1"/>
    <mergeCell ref="A3:I3"/>
    <mergeCell ref="B54:D54"/>
    <mergeCell ref="A47:G47"/>
    <mergeCell ref="A49:G49"/>
    <mergeCell ref="A50:G50"/>
    <mergeCell ref="A18:A21"/>
    <mergeCell ref="A28:A31"/>
    <mergeCell ref="A46:G46"/>
    <mergeCell ref="A6:A7"/>
    <mergeCell ref="B6:B7"/>
    <mergeCell ref="C6:C7"/>
    <mergeCell ref="D6:D7"/>
    <mergeCell ref="E6:E7"/>
  </mergeCells>
  <conditionalFormatting sqref="B32">
    <cfRule type="cellIs" dxfId="33" priority="2" stopIfTrue="1" operator="equal">
      <formula>"?"</formula>
    </cfRule>
  </conditionalFormatting>
  <conditionalFormatting sqref="B33">
    <cfRule type="cellIs" dxfId="32" priority="1" stopIfTrue="1" operator="equal">
      <formula>"?"</formula>
    </cfRule>
  </conditionalFormatting>
  <pageMargins left="0.86614173228346458" right="0.15748031496062992" top="0.62992125984251968" bottom="0.31496062992125984" header="0.51181102362204722" footer="0.15748031496062992"/>
  <pageSetup orientation="landscape"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zoomScaleSheetLayoutView="70" workbookViewId="0">
      <pane xSplit="2" ySplit="9" topLeftCell="C44" activePane="bottomRight" state="frozen"/>
      <selection pane="topRight" activeCell="C1" sqref="C1"/>
      <selection pane="bottomLeft" activeCell="A10" sqref="A10"/>
      <selection pane="bottomRight" activeCell="I45" sqref="I45"/>
    </sheetView>
  </sheetViews>
  <sheetFormatPr defaultRowHeight="12.75"/>
  <cols>
    <col min="1" max="1" width="5.5703125" style="284" customWidth="1"/>
    <col min="2" max="2" width="54.85546875" style="28" customWidth="1"/>
    <col min="3" max="3" width="17.85546875" style="28" customWidth="1"/>
    <col min="4" max="4" width="8.85546875" style="28" customWidth="1"/>
    <col min="5" max="5" width="10.7109375" style="28" customWidth="1"/>
    <col min="6" max="6" width="11.140625" style="28" customWidth="1"/>
    <col min="7" max="7" width="16.5703125" style="28" customWidth="1"/>
    <col min="8" max="8" width="6.5703125" style="28" bestFit="1" customWidth="1"/>
    <col min="9" max="9" width="17" style="28" customWidth="1"/>
    <col min="10" max="10" width="23.42578125" style="28" customWidth="1"/>
    <col min="11" max="11" width="21" style="28" customWidth="1"/>
    <col min="12" max="12" width="15" style="28" customWidth="1"/>
    <col min="13" max="13" width="24" style="28" bestFit="1" customWidth="1"/>
    <col min="14" max="14" width="8.140625" style="28" bestFit="1" customWidth="1"/>
    <col min="15" max="15" width="5.140625" style="28" bestFit="1" customWidth="1"/>
    <col min="16" max="256" width="9.140625" style="28"/>
    <col min="257" max="257" width="5.5703125" style="28" customWidth="1"/>
    <col min="258" max="258" width="54.85546875" style="28" customWidth="1"/>
    <col min="259" max="259" width="16.7109375" style="28" bestFit="1" customWidth="1"/>
    <col min="260" max="260" width="6.140625" style="28" customWidth="1"/>
    <col min="261" max="261" width="11.28515625" style="28" customWidth="1"/>
    <col min="262" max="262" width="6.5703125" style="28" bestFit="1" customWidth="1"/>
    <col min="263" max="263" width="13.85546875" style="28" customWidth="1"/>
    <col min="264" max="264" width="6.5703125" style="28" bestFit="1" customWidth="1"/>
    <col min="265" max="265" width="13.85546875" style="28" bestFit="1" customWidth="1"/>
    <col min="266" max="266" width="23.42578125" style="28" customWidth="1"/>
    <col min="267" max="267" width="21" style="28" customWidth="1"/>
    <col min="268" max="268" width="15" style="28" customWidth="1"/>
    <col min="269" max="269" width="24" style="28" bestFit="1" customWidth="1"/>
    <col min="270" max="270" width="8.140625" style="28" bestFit="1" customWidth="1"/>
    <col min="271" max="271" width="5.140625" style="28" bestFit="1" customWidth="1"/>
    <col min="272" max="512" width="9.140625" style="28"/>
    <col min="513" max="513" width="5.5703125" style="28" customWidth="1"/>
    <col min="514" max="514" width="54.85546875" style="28" customWidth="1"/>
    <col min="515" max="515" width="16.7109375" style="28" bestFit="1" customWidth="1"/>
    <col min="516" max="516" width="6.140625" style="28" customWidth="1"/>
    <col min="517" max="517" width="11.28515625" style="28" customWidth="1"/>
    <col min="518" max="518" width="6.5703125" style="28" bestFit="1" customWidth="1"/>
    <col min="519" max="519" width="13.85546875" style="28" customWidth="1"/>
    <col min="520" max="520" width="6.5703125" style="28" bestFit="1" customWidth="1"/>
    <col min="521" max="521" width="13.85546875" style="28" bestFit="1" customWidth="1"/>
    <col min="522" max="522" width="23.42578125" style="28" customWidth="1"/>
    <col min="523" max="523" width="21" style="28" customWidth="1"/>
    <col min="524" max="524" width="15" style="28" customWidth="1"/>
    <col min="525" max="525" width="24" style="28" bestFit="1" customWidth="1"/>
    <col min="526" max="526" width="8.140625" style="28" bestFit="1" customWidth="1"/>
    <col min="527" max="527" width="5.140625" style="28" bestFit="1" customWidth="1"/>
    <col min="528" max="768" width="9.140625" style="28"/>
    <col min="769" max="769" width="5.5703125" style="28" customWidth="1"/>
    <col min="770" max="770" width="54.85546875" style="28" customWidth="1"/>
    <col min="771" max="771" width="16.7109375" style="28" bestFit="1" customWidth="1"/>
    <col min="772" max="772" width="6.140625" style="28" customWidth="1"/>
    <col min="773" max="773" width="11.28515625" style="28" customWidth="1"/>
    <col min="774" max="774" width="6.5703125" style="28" bestFit="1" customWidth="1"/>
    <col min="775" max="775" width="13.85546875" style="28" customWidth="1"/>
    <col min="776" max="776" width="6.5703125" style="28" bestFit="1" customWidth="1"/>
    <col min="777" max="777" width="13.85546875" style="28" bestFit="1" customWidth="1"/>
    <col min="778" max="778" width="23.42578125" style="28" customWidth="1"/>
    <col min="779" max="779" width="21" style="28" customWidth="1"/>
    <col min="780" max="780" width="15" style="28" customWidth="1"/>
    <col min="781" max="781" width="24" style="28" bestFit="1" customWidth="1"/>
    <col min="782" max="782" width="8.140625" style="28" bestFit="1" customWidth="1"/>
    <col min="783" max="783" width="5.140625" style="28" bestFit="1" customWidth="1"/>
    <col min="784" max="1024" width="9.140625" style="28"/>
    <col min="1025" max="1025" width="5.5703125" style="28" customWidth="1"/>
    <col min="1026" max="1026" width="54.85546875" style="28" customWidth="1"/>
    <col min="1027" max="1027" width="16.7109375" style="28" bestFit="1" customWidth="1"/>
    <col min="1028" max="1028" width="6.140625" style="28" customWidth="1"/>
    <col min="1029" max="1029" width="11.28515625" style="28" customWidth="1"/>
    <col min="1030" max="1030" width="6.5703125" style="28" bestFit="1" customWidth="1"/>
    <col min="1031" max="1031" width="13.85546875" style="28" customWidth="1"/>
    <col min="1032" max="1032" width="6.5703125" style="28" bestFit="1" customWidth="1"/>
    <col min="1033" max="1033" width="13.85546875" style="28" bestFit="1" customWidth="1"/>
    <col min="1034" max="1034" width="23.42578125" style="28" customWidth="1"/>
    <col min="1035" max="1035" width="21" style="28" customWidth="1"/>
    <col min="1036" max="1036" width="15" style="28" customWidth="1"/>
    <col min="1037" max="1037" width="24" style="28" bestFit="1" customWidth="1"/>
    <col min="1038" max="1038" width="8.140625" style="28" bestFit="1" customWidth="1"/>
    <col min="1039" max="1039" width="5.140625" style="28" bestFit="1" customWidth="1"/>
    <col min="1040" max="1280" width="9.140625" style="28"/>
    <col min="1281" max="1281" width="5.5703125" style="28" customWidth="1"/>
    <col min="1282" max="1282" width="54.85546875" style="28" customWidth="1"/>
    <col min="1283" max="1283" width="16.7109375" style="28" bestFit="1" customWidth="1"/>
    <col min="1284" max="1284" width="6.140625" style="28" customWidth="1"/>
    <col min="1285" max="1285" width="11.28515625" style="28" customWidth="1"/>
    <col min="1286" max="1286" width="6.5703125" style="28" bestFit="1" customWidth="1"/>
    <col min="1287" max="1287" width="13.85546875" style="28" customWidth="1"/>
    <col min="1288" max="1288" width="6.5703125" style="28" bestFit="1" customWidth="1"/>
    <col min="1289" max="1289" width="13.85546875" style="28" bestFit="1" customWidth="1"/>
    <col min="1290" max="1290" width="23.42578125" style="28" customWidth="1"/>
    <col min="1291" max="1291" width="21" style="28" customWidth="1"/>
    <col min="1292" max="1292" width="15" style="28" customWidth="1"/>
    <col min="1293" max="1293" width="24" style="28" bestFit="1" customWidth="1"/>
    <col min="1294" max="1294" width="8.140625" style="28" bestFit="1" customWidth="1"/>
    <col min="1295" max="1295" width="5.140625" style="28" bestFit="1" customWidth="1"/>
    <col min="1296" max="1536" width="9.140625" style="28"/>
    <col min="1537" max="1537" width="5.5703125" style="28" customWidth="1"/>
    <col min="1538" max="1538" width="54.85546875" style="28" customWidth="1"/>
    <col min="1539" max="1539" width="16.7109375" style="28" bestFit="1" customWidth="1"/>
    <col min="1540" max="1540" width="6.140625" style="28" customWidth="1"/>
    <col min="1541" max="1541" width="11.28515625" style="28" customWidth="1"/>
    <col min="1542" max="1542" width="6.5703125" style="28" bestFit="1" customWidth="1"/>
    <col min="1543" max="1543" width="13.85546875" style="28" customWidth="1"/>
    <col min="1544" max="1544" width="6.5703125" style="28" bestFit="1" customWidth="1"/>
    <col min="1545" max="1545" width="13.85546875" style="28" bestFit="1" customWidth="1"/>
    <col min="1546" max="1546" width="23.42578125" style="28" customWidth="1"/>
    <col min="1547" max="1547" width="21" style="28" customWidth="1"/>
    <col min="1548" max="1548" width="15" style="28" customWidth="1"/>
    <col min="1549" max="1549" width="24" style="28" bestFit="1" customWidth="1"/>
    <col min="1550" max="1550" width="8.140625" style="28" bestFit="1" customWidth="1"/>
    <col min="1551" max="1551" width="5.140625" style="28" bestFit="1" customWidth="1"/>
    <col min="1552" max="1792" width="9.140625" style="28"/>
    <col min="1793" max="1793" width="5.5703125" style="28" customWidth="1"/>
    <col min="1794" max="1794" width="54.85546875" style="28" customWidth="1"/>
    <col min="1795" max="1795" width="16.7109375" style="28" bestFit="1" customWidth="1"/>
    <col min="1796" max="1796" width="6.140625" style="28" customWidth="1"/>
    <col min="1797" max="1797" width="11.28515625" style="28" customWidth="1"/>
    <col min="1798" max="1798" width="6.5703125" style="28" bestFit="1" customWidth="1"/>
    <col min="1799" max="1799" width="13.85546875" style="28" customWidth="1"/>
    <col min="1800" max="1800" width="6.5703125" style="28" bestFit="1" customWidth="1"/>
    <col min="1801" max="1801" width="13.85546875" style="28" bestFit="1" customWidth="1"/>
    <col min="1802" max="1802" width="23.42578125" style="28" customWidth="1"/>
    <col min="1803" max="1803" width="21" style="28" customWidth="1"/>
    <col min="1804" max="1804" width="15" style="28" customWidth="1"/>
    <col min="1805" max="1805" width="24" style="28" bestFit="1" customWidth="1"/>
    <col min="1806" max="1806" width="8.140625" style="28" bestFit="1" customWidth="1"/>
    <col min="1807" max="1807" width="5.140625" style="28" bestFit="1" customWidth="1"/>
    <col min="1808" max="2048" width="9.140625" style="28"/>
    <col min="2049" max="2049" width="5.5703125" style="28" customWidth="1"/>
    <col min="2050" max="2050" width="54.85546875" style="28" customWidth="1"/>
    <col min="2051" max="2051" width="16.7109375" style="28" bestFit="1" customWidth="1"/>
    <col min="2052" max="2052" width="6.140625" style="28" customWidth="1"/>
    <col min="2053" max="2053" width="11.28515625" style="28" customWidth="1"/>
    <col min="2054" max="2054" width="6.5703125" style="28" bestFit="1" customWidth="1"/>
    <col min="2055" max="2055" width="13.85546875" style="28" customWidth="1"/>
    <col min="2056" max="2056" width="6.5703125" style="28" bestFit="1" customWidth="1"/>
    <col min="2057" max="2057" width="13.85546875" style="28" bestFit="1" customWidth="1"/>
    <col min="2058" max="2058" width="23.42578125" style="28" customWidth="1"/>
    <col min="2059" max="2059" width="21" style="28" customWidth="1"/>
    <col min="2060" max="2060" width="15" style="28" customWidth="1"/>
    <col min="2061" max="2061" width="24" style="28" bestFit="1" customWidth="1"/>
    <col min="2062" max="2062" width="8.140625" style="28" bestFit="1" customWidth="1"/>
    <col min="2063" max="2063" width="5.140625" style="28" bestFit="1" customWidth="1"/>
    <col min="2064" max="2304" width="9.140625" style="28"/>
    <col min="2305" max="2305" width="5.5703125" style="28" customWidth="1"/>
    <col min="2306" max="2306" width="54.85546875" style="28" customWidth="1"/>
    <col min="2307" max="2307" width="16.7109375" style="28" bestFit="1" customWidth="1"/>
    <col min="2308" max="2308" width="6.140625" style="28" customWidth="1"/>
    <col min="2309" max="2309" width="11.28515625" style="28" customWidth="1"/>
    <col min="2310" max="2310" width="6.5703125" style="28" bestFit="1" customWidth="1"/>
    <col min="2311" max="2311" width="13.85546875" style="28" customWidth="1"/>
    <col min="2312" max="2312" width="6.5703125" style="28" bestFit="1" customWidth="1"/>
    <col min="2313" max="2313" width="13.85546875" style="28" bestFit="1" customWidth="1"/>
    <col min="2314" max="2314" width="23.42578125" style="28" customWidth="1"/>
    <col min="2315" max="2315" width="21" style="28" customWidth="1"/>
    <col min="2316" max="2316" width="15" style="28" customWidth="1"/>
    <col min="2317" max="2317" width="24" style="28" bestFit="1" customWidth="1"/>
    <col min="2318" max="2318" width="8.140625" style="28" bestFit="1" customWidth="1"/>
    <col min="2319" max="2319" width="5.140625" style="28" bestFit="1" customWidth="1"/>
    <col min="2320" max="2560" width="9.140625" style="28"/>
    <col min="2561" max="2561" width="5.5703125" style="28" customWidth="1"/>
    <col min="2562" max="2562" width="54.85546875" style="28" customWidth="1"/>
    <col min="2563" max="2563" width="16.7109375" style="28" bestFit="1" customWidth="1"/>
    <col min="2564" max="2564" width="6.140625" style="28" customWidth="1"/>
    <col min="2565" max="2565" width="11.28515625" style="28" customWidth="1"/>
    <col min="2566" max="2566" width="6.5703125" style="28" bestFit="1" customWidth="1"/>
    <col min="2567" max="2567" width="13.85546875" style="28" customWidth="1"/>
    <col min="2568" max="2568" width="6.5703125" style="28" bestFit="1" customWidth="1"/>
    <col min="2569" max="2569" width="13.85546875" style="28" bestFit="1" customWidth="1"/>
    <col min="2570" max="2570" width="23.42578125" style="28" customWidth="1"/>
    <col min="2571" max="2571" width="21" style="28" customWidth="1"/>
    <col min="2572" max="2572" width="15" style="28" customWidth="1"/>
    <col min="2573" max="2573" width="24" style="28" bestFit="1" customWidth="1"/>
    <col min="2574" max="2574" width="8.140625" style="28" bestFit="1" customWidth="1"/>
    <col min="2575" max="2575" width="5.140625" style="28" bestFit="1" customWidth="1"/>
    <col min="2576" max="2816" width="9.140625" style="28"/>
    <col min="2817" max="2817" width="5.5703125" style="28" customWidth="1"/>
    <col min="2818" max="2818" width="54.85546875" style="28" customWidth="1"/>
    <col min="2819" max="2819" width="16.7109375" style="28" bestFit="1" customWidth="1"/>
    <col min="2820" max="2820" width="6.140625" style="28" customWidth="1"/>
    <col min="2821" max="2821" width="11.28515625" style="28" customWidth="1"/>
    <col min="2822" max="2822" width="6.5703125" style="28" bestFit="1" customWidth="1"/>
    <col min="2823" max="2823" width="13.85546875" style="28" customWidth="1"/>
    <col min="2824" max="2824" width="6.5703125" style="28" bestFit="1" customWidth="1"/>
    <col min="2825" max="2825" width="13.85546875" style="28" bestFit="1" customWidth="1"/>
    <col min="2826" max="2826" width="23.42578125" style="28" customWidth="1"/>
    <col min="2827" max="2827" width="21" style="28" customWidth="1"/>
    <col min="2828" max="2828" width="15" style="28" customWidth="1"/>
    <col min="2829" max="2829" width="24" style="28" bestFit="1" customWidth="1"/>
    <col min="2830" max="2830" width="8.140625" style="28" bestFit="1" customWidth="1"/>
    <col min="2831" max="2831" width="5.140625" style="28" bestFit="1" customWidth="1"/>
    <col min="2832" max="3072" width="9.140625" style="28"/>
    <col min="3073" max="3073" width="5.5703125" style="28" customWidth="1"/>
    <col min="3074" max="3074" width="54.85546875" style="28" customWidth="1"/>
    <col min="3075" max="3075" width="16.7109375" style="28" bestFit="1" customWidth="1"/>
    <col min="3076" max="3076" width="6.140625" style="28" customWidth="1"/>
    <col min="3077" max="3077" width="11.28515625" style="28" customWidth="1"/>
    <col min="3078" max="3078" width="6.5703125" style="28" bestFit="1" customWidth="1"/>
    <col min="3079" max="3079" width="13.85546875" style="28" customWidth="1"/>
    <col min="3080" max="3080" width="6.5703125" style="28" bestFit="1" customWidth="1"/>
    <col min="3081" max="3081" width="13.85546875" style="28" bestFit="1" customWidth="1"/>
    <col min="3082" max="3082" width="23.42578125" style="28" customWidth="1"/>
    <col min="3083" max="3083" width="21" style="28" customWidth="1"/>
    <col min="3084" max="3084" width="15" style="28" customWidth="1"/>
    <col min="3085" max="3085" width="24" style="28" bestFit="1" customWidth="1"/>
    <col min="3086" max="3086" width="8.140625" style="28" bestFit="1" customWidth="1"/>
    <col min="3087" max="3087" width="5.140625" style="28" bestFit="1" customWidth="1"/>
    <col min="3088" max="3328" width="9.140625" style="28"/>
    <col min="3329" max="3329" width="5.5703125" style="28" customWidth="1"/>
    <col min="3330" max="3330" width="54.85546875" style="28" customWidth="1"/>
    <col min="3331" max="3331" width="16.7109375" style="28" bestFit="1" customWidth="1"/>
    <col min="3332" max="3332" width="6.140625" style="28" customWidth="1"/>
    <col min="3333" max="3333" width="11.28515625" style="28" customWidth="1"/>
    <col min="3334" max="3334" width="6.5703125" style="28" bestFit="1" customWidth="1"/>
    <col min="3335" max="3335" width="13.85546875" style="28" customWidth="1"/>
    <col min="3336" max="3336" width="6.5703125" style="28" bestFit="1" customWidth="1"/>
    <col min="3337" max="3337" width="13.85546875" style="28" bestFit="1" customWidth="1"/>
    <col min="3338" max="3338" width="23.42578125" style="28" customWidth="1"/>
    <col min="3339" max="3339" width="21" style="28" customWidth="1"/>
    <col min="3340" max="3340" width="15" style="28" customWidth="1"/>
    <col min="3341" max="3341" width="24" style="28" bestFit="1" customWidth="1"/>
    <col min="3342" max="3342" width="8.140625" style="28" bestFit="1" customWidth="1"/>
    <col min="3343" max="3343" width="5.140625" style="28" bestFit="1" customWidth="1"/>
    <col min="3344" max="3584" width="9.140625" style="28"/>
    <col min="3585" max="3585" width="5.5703125" style="28" customWidth="1"/>
    <col min="3586" max="3586" width="54.85546875" style="28" customWidth="1"/>
    <col min="3587" max="3587" width="16.7109375" style="28" bestFit="1" customWidth="1"/>
    <col min="3588" max="3588" width="6.140625" style="28" customWidth="1"/>
    <col min="3589" max="3589" width="11.28515625" style="28" customWidth="1"/>
    <col min="3590" max="3590" width="6.5703125" style="28" bestFit="1" customWidth="1"/>
    <col min="3591" max="3591" width="13.85546875" style="28" customWidth="1"/>
    <col min="3592" max="3592" width="6.5703125" style="28" bestFit="1" customWidth="1"/>
    <col min="3593" max="3593" width="13.85546875" style="28" bestFit="1" customWidth="1"/>
    <col min="3594" max="3594" width="23.42578125" style="28" customWidth="1"/>
    <col min="3595" max="3595" width="21" style="28" customWidth="1"/>
    <col min="3596" max="3596" width="15" style="28" customWidth="1"/>
    <col min="3597" max="3597" width="24" style="28" bestFit="1" customWidth="1"/>
    <col min="3598" max="3598" width="8.140625" style="28" bestFit="1" customWidth="1"/>
    <col min="3599" max="3599" width="5.140625" style="28" bestFit="1" customWidth="1"/>
    <col min="3600" max="3840" width="9.140625" style="28"/>
    <col min="3841" max="3841" width="5.5703125" style="28" customWidth="1"/>
    <col min="3842" max="3842" width="54.85546875" style="28" customWidth="1"/>
    <col min="3843" max="3843" width="16.7109375" style="28" bestFit="1" customWidth="1"/>
    <col min="3844" max="3844" width="6.140625" style="28" customWidth="1"/>
    <col min="3845" max="3845" width="11.28515625" style="28" customWidth="1"/>
    <col min="3846" max="3846" width="6.5703125" style="28" bestFit="1" customWidth="1"/>
    <col min="3847" max="3847" width="13.85546875" style="28" customWidth="1"/>
    <col min="3848" max="3848" width="6.5703125" style="28" bestFit="1" customWidth="1"/>
    <col min="3849" max="3849" width="13.85546875" style="28" bestFit="1" customWidth="1"/>
    <col min="3850" max="3850" width="23.42578125" style="28" customWidth="1"/>
    <col min="3851" max="3851" width="21" style="28" customWidth="1"/>
    <col min="3852" max="3852" width="15" style="28" customWidth="1"/>
    <col min="3853" max="3853" width="24" style="28" bestFit="1" customWidth="1"/>
    <col min="3854" max="3854" width="8.140625" style="28" bestFit="1" customWidth="1"/>
    <col min="3855" max="3855" width="5.140625" style="28" bestFit="1" customWidth="1"/>
    <col min="3856" max="4096" width="9.140625" style="28"/>
    <col min="4097" max="4097" width="5.5703125" style="28" customWidth="1"/>
    <col min="4098" max="4098" width="54.85546875" style="28" customWidth="1"/>
    <col min="4099" max="4099" width="16.7109375" style="28" bestFit="1" customWidth="1"/>
    <col min="4100" max="4100" width="6.140625" style="28" customWidth="1"/>
    <col min="4101" max="4101" width="11.28515625" style="28" customWidth="1"/>
    <col min="4102" max="4102" width="6.5703125" style="28" bestFit="1" customWidth="1"/>
    <col min="4103" max="4103" width="13.85546875" style="28" customWidth="1"/>
    <col min="4104" max="4104" width="6.5703125" style="28" bestFit="1" customWidth="1"/>
    <col min="4105" max="4105" width="13.85546875" style="28" bestFit="1" customWidth="1"/>
    <col min="4106" max="4106" width="23.42578125" style="28" customWidth="1"/>
    <col min="4107" max="4107" width="21" style="28" customWidth="1"/>
    <col min="4108" max="4108" width="15" style="28" customWidth="1"/>
    <col min="4109" max="4109" width="24" style="28" bestFit="1" customWidth="1"/>
    <col min="4110" max="4110" width="8.140625" style="28" bestFit="1" customWidth="1"/>
    <col min="4111" max="4111" width="5.140625" style="28" bestFit="1" customWidth="1"/>
    <col min="4112" max="4352" width="9.140625" style="28"/>
    <col min="4353" max="4353" width="5.5703125" style="28" customWidth="1"/>
    <col min="4354" max="4354" width="54.85546875" style="28" customWidth="1"/>
    <col min="4355" max="4355" width="16.7109375" style="28" bestFit="1" customWidth="1"/>
    <col min="4356" max="4356" width="6.140625" style="28" customWidth="1"/>
    <col min="4357" max="4357" width="11.28515625" style="28" customWidth="1"/>
    <col min="4358" max="4358" width="6.5703125" style="28" bestFit="1" customWidth="1"/>
    <col min="4359" max="4359" width="13.85546875" style="28" customWidth="1"/>
    <col min="4360" max="4360" width="6.5703125" style="28" bestFit="1" customWidth="1"/>
    <col min="4361" max="4361" width="13.85546875" style="28" bestFit="1" customWidth="1"/>
    <col min="4362" max="4362" width="23.42578125" style="28" customWidth="1"/>
    <col min="4363" max="4363" width="21" style="28" customWidth="1"/>
    <col min="4364" max="4364" width="15" style="28" customWidth="1"/>
    <col min="4365" max="4365" width="24" style="28" bestFit="1" customWidth="1"/>
    <col min="4366" max="4366" width="8.140625" style="28" bestFit="1" customWidth="1"/>
    <col min="4367" max="4367" width="5.140625" style="28" bestFit="1" customWidth="1"/>
    <col min="4368" max="4608" width="9.140625" style="28"/>
    <col min="4609" max="4609" width="5.5703125" style="28" customWidth="1"/>
    <col min="4610" max="4610" width="54.85546875" style="28" customWidth="1"/>
    <col min="4611" max="4611" width="16.7109375" style="28" bestFit="1" customWidth="1"/>
    <col min="4612" max="4612" width="6.140625" style="28" customWidth="1"/>
    <col min="4613" max="4613" width="11.28515625" style="28" customWidth="1"/>
    <col min="4614" max="4614" width="6.5703125" style="28" bestFit="1" customWidth="1"/>
    <col min="4615" max="4615" width="13.85546875" style="28" customWidth="1"/>
    <col min="4616" max="4616" width="6.5703125" style="28" bestFit="1" customWidth="1"/>
    <col min="4617" max="4617" width="13.85546875" style="28" bestFit="1" customWidth="1"/>
    <col min="4618" max="4618" width="23.42578125" style="28" customWidth="1"/>
    <col min="4619" max="4619" width="21" style="28" customWidth="1"/>
    <col min="4620" max="4620" width="15" style="28" customWidth="1"/>
    <col min="4621" max="4621" width="24" style="28" bestFit="1" customWidth="1"/>
    <col min="4622" max="4622" width="8.140625" style="28" bestFit="1" customWidth="1"/>
    <col min="4623" max="4623" width="5.140625" style="28" bestFit="1" customWidth="1"/>
    <col min="4624" max="4864" width="9.140625" style="28"/>
    <col min="4865" max="4865" width="5.5703125" style="28" customWidth="1"/>
    <col min="4866" max="4866" width="54.85546875" style="28" customWidth="1"/>
    <col min="4867" max="4867" width="16.7109375" style="28" bestFit="1" customWidth="1"/>
    <col min="4868" max="4868" width="6.140625" style="28" customWidth="1"/>
    <col min="4869" max="4869" width="11.28515625" style="28" customWidth="1"/>
    <col min="4870" max="4870" width="6.5703125" style="28" bestFit="1" customWidth="1"/>
    <col min="4871" max="4871" width="13.85546875" style="28" customWidth="1"/>
    <col min="4872" max="4872" width="6.5703125" style="28" bestFit="1" customWidth="1"/>
    <col min="4873" max="4873" width="13.85546875" style="28" bestFit="1" customWidth="1"/>
    <col min="4874" max="4874" width="23.42578125" style="28" customWidth="1"/>
    <col min="4875" max="4875" width="21" style="28" customWidth="1"/>
    <col min="4876" max="4876" width="15" style="28" customWidth="1"/>
    <col min="4877" max="4877" width="24" style="28" bestFit="1" customWidth="1"/>
    <col min="4878" max="4878" width="8.140625" style="28" bestFit="1" customWidth="1"/>
    <col min="4879" max="4879" width="5.140625" style="28" bestFit="1" customWidth="1"/>
    <col min="4880" max="5120" width="9.140625" style="28"/>
    <col min="5121" max="5121" width="5.5703125" style="28" customWidth="1"/>
    <col min="5122" max="5122" width="54.85546875" style="28" customWidth="1"/>
    <col min="5123" max="5123" width="16.7109375" style="28" bestFit="1" customWidth="1"/>
    <col min="5124" max="5124" width="6.140625" style="28" customWidth="1"/>
    <col min="5125" max="5125" width="11.28515625" style="28" customWidth="1"/>
    <col min="5126" max="5126" width="6.5703125" style="28" bestFit="1" customWidth="1"/>
    <col min="5127" max="5127" width="13.85546875" style="28" customWidth="1"/>
    <col min="5128" max="5128" width="6.5703125" style="28" bestFit="1" customWidth="1"/>
    <col min="5129" max="5129" width="13.85546875" style="28" bestFit="1" customWidth="1"/>
    <col min="5130" max="5130" width="23.42578125" style="28" customWidth="1"/>
    <col min="5131" max="5131" width="21" style="28" customWidth="1"/>
    <col min="5132" max="5132" width="15" style="28" customWidth="1"/>
    <col min="5133" max="5133" width="24" style="28" bestFit="1" customWidth="1"/>
    <col min="5134" max="5134" width="8.140625" style="28" bestFit="1" customWidth="1"/>
    <col min="5135" max="5135" width="5.140625" style="28" bestFit="1" customWidth="1"/>
    <col min="5136" max="5376" width="9.140625" style="28"/>
    <col min="5377" max="5377" width="5.5703125" style="28" customWidth="1"/>
    <col min="5378" max="5378" width="54.85546875" style="28" customWidth="1"/>
    <col min="5379" max="5379" width="16.7109375" style="28" bestFit="1" customWidth="1"/>
    <col min="5380" max="5380" width="6.140625" style="28" customWidth="1"/>
    <col min="5381" max="5381" width="11.28515625" style="28" customWidth="1"/>
    <col min="5382" max="5382" width="6.5703125" style="28" bestFit="1" customWidth="1"/>
    <col min="5383" max="5383" width="13.85546875" style="28" customWidth="1"/>
    <col min="5384" max="5384" width="6.5703125" style="28" bestFit="1" customWidth="1"/>
    <col min="5385" max="5385" width="13.85546875" style="28" bestFit="1" customWidth="1"/>
    <col min="5386" max="5386" width="23.42578125" style="28" customWidth="1"/>
    <col min="5387" max="5387" width="21" style="28" customWidth="1"/>
    <col min="5388" max="5388" width="15" style="28" customWidth="1"/>
    <col min="5389" max="5389" width="24" style="28" bestFit="1" customWidth="1"/>
    <col min="5390" max="5390" width="8.140625" style="28" bestFit="1" customWidth="1"/>
    <col min="5391" max="5391" width="5.140625" style="28" bestFit="1" customWidth="1"/>
    <col min="5392" max="5632" width="9.140625" style="28"/>
    <col min="5633" max="5633" width="5.5703125" style="28" customWidth="1"/>
    <col min="5634" max="5634" width="54.85546875" style="28" customWidth="1"/>
    <col min="5635" max="5635" width="16.7109375" style="28" bestFit="1" customWidth="1"/>
    <col min="5636" max="5636" width="6.140625" style="28" customWidth="1"/>
    <col min="5637" max="5637" width="11.28515625" style="28" customWidth="1"/>
    <col min="5638" max="5638" width="6.5703125" style="28" bestFit="1" customWidth="1"/>
    <col min="5639" max="5639" width="13.85546875" style="28" customWidth="1"/>
    <col min="5640" max="5640" width="6.5703125" style="28" bestFit="1" customWidth="1"/>
    <col min="5641" max="5641" width="13.85546875" style="28" bestFit="1" customWidth="1"/>
    <col min="5642" max="5642" width="23.42578125" style="28" customWidth="1"/>
    <col min="5643" max="5643" width="21" style="28" customWidth="1"/>
    <col min="5644" max="5644" width="15" style="28" customWidth="1"/>
    <col min="5645" max="5645" width="24" style="28" bestFit="1" customWidth="1"/>
    <col min="5646" max="5646" width="8.140625" style="28" bestFit="1" customWidth="1"/>
    <col min="5647" max="5647" width="5.140625" style="28" bestFit="1" customWidth="1"/>
    <col min="5648" max="5888" width="9.140625" style="28"/>
    <col min="5889" max="5889" width="5.5703125" style="28" customWidth="1"/>
    <col min="5890" max="5890" width="54.85546875" style="28" customWidth="1"/>
    <col min="5891" max="5891" width="16.7109375" style="28" bestFit="1" customWidth="1"/>
    <col min="5892" max="5892" width="6.140625" style="28" customWidth="1"/>
    <col min="5893" max="5893" width="11.28515625" style="28" customWidth="1"/>
    <col min="5894" max="5894" width="6.5703125" style="28" bestFit="1" customWidth="1"/>
    <col min="5895" max="5895" width="13.85546875" style="28" customWidth="1"/>
    <col min="5896" max="5896" width="6.5703125" style="28" bestFit="1" customWidth="1"/>
    <col min="5897" max="5897" width="13.85546875" style="28" bestFit="1" customWidth="1"/>
    <col min="5898" max="5898" width="23.42578125" style="28" customWidth="1"/>
    <col min="5899" max="5899" width="21" style="28" customWidth="1"/>
    <col min="5900" max="5900" width="15" style="28" customWidth="1"/>
    <col min="5901" max="5901" width="24" style="28" bestFit="1" customWidth="1"/>
    <col min="5902" max="5902" width="8.140625" style="28" bestFit="1" customWidth="1"/>
    <col min="5903" max="5903" width="5.140625" style="28" bestFit="1" customWidth="1"/>
    <col min="5904" max="6144" width="9.140625" style="28"/>
    <col min="6145" max="6145" width="5.5703125" style="28" customWidth="1"/>
    <col min="6146" max="6146" width="54.85546875" style="28" customWidth="1"/>
    <col min="6147" max="6147" width="16.7109375" style="28" bestFit="1" customWidth="1"/>
    <col min="6148" max="6148" width="6.140625" style="28" customWidth="1"/>
    <col min="6149" max="6149" width="11.28515625" style="28" customWidth="1"/>
    <col min="6150" max="6150" width="6.5703125" style="28" bestFit="1" customWidth="1"/>
    <col min="6151" max="6151" width="13.85546875" style="28" customWidth="1"/>
    <col min="6152" max="6152" width="6.5703125" style="28" bestFit="1" customWidth="1"/>
    <col min="6153" max="6153" width="13.85546875" style="28" bestFit="1" customWidth="1"/>
    <col min="6154" max="6154" width="23.42578125" style="28" customWidth="1"/>
    <col min="6155" max="6155" width="21" style="28" customWidth="1"/>
    <col min="6156" max="6156" width="15" style="28" customWidth="1"/>
    <col min="6157" max="6157" width="24" style="28" bestFit="1" customWidth="1"/>
    <col min="6158" max="6158" width="8.140625" style="28" bestFit="1" customWidth="1"/>
    <col min="6159" max="6159" width="5.140625" style="28" bestFit="1" customWidth="1"/>
    <col min="6160" max="6400" width="9.140625" style="28"/>
    <col min="6401" max="6401" width="5.5703125" style="28" customWidth="1"/>
    <col min="6402" max="6402" width="54.85546875" style="28" customWidth="1"/>
    <col min="6403" max="6403" width="16.7109375" style="28" bestFit="1" customWidth="1"/>
    <col min="6404" max="6404" width="6.140625" style="28" customWidth="1"/>
    <col min="6405" max="6405" width="11.28515625" style="28" customWidth="1"/>
    <col min="6406" max="6406" width="6.5703125" style="28" bestFit="1" customWidth="1"/>
    <col min="6407" max="6407" width="13.85546875" style="28" customWidth="1"/>
    <col min="6408" max="6408" width="6.5703125" style="28" bestFit="1" customWidth="1"/>
    <col min="6409" max="6409" width="13.85546875" style="28" bestFit="1" customWidth="1"/>
    <col min="6410" max="6410" width="23.42578125" style="28" customWidth="1"/>
    <col min="6411" max="6411" width="21" style="28" customWidth="1"/>
    <col min="6412" max="6412" width="15" style="28" customWidth="1"/>
    <col min="6413" max="6413" width="24" style="28" bestFit="1" customWidth="1"/>
    <col min="6414" max="6414" width="8.140625" style="28" bestFit="1" customWidth="1"/>
    <col min="6415" max="6415" width="5.140625" style="28" bestFit="1" customWidth="1"/>
    <col min="6416" max="6656" width="9.140625" style="28"/>
    <col min="6657" max="6657" width="5.5703125" style="28" customWidth="1"/>
    <col min="6658" max="6658" width="54.85546875" style="28" customWidth="1"/>
    <col min="6659" max="6659" width="16.7109375" style="28" bestFit="1" customWidth="1"/>
    <col min="6660" max="6660" width="6.140625" style="28" customWidth="1"/>
    <col min="6661" max="6661" width="11.28515625" style="28" customWidth="1"/>
    <col min="6662" max="6662" width="6.5703125" style="28" bestFit="1" customWidth="1"/>
    <col min="6663" max="6663" width="13.85546875" style="28" customWidth="1"/>
    <col min="6664" max="6664" width="6.5703125" style="28" bestFit="1" customWidth="1"/>
    <col min="6665" max="6665" width="13.85546875" style="28" bestFit="1" customWidth="1"/>
    <col min="6666" max="6666" width="23.42578125" style="28" customWidth="1"/>
    <col min="6667" max="6667" width="21" style="28" customWidth="1"/>
    <col min="6668" max="6668" width="15" style="28" customWidth="1"/>
    <col min="6669" max="6669" width="24" style="28" bestFit="1" customWidth="1"/>
    <col min="6670" max="6670" width="8.140625" style="28" bestFit="1" customWidth="1"/>
    <col min="6671" max="6671" width="5.140625" style="28" bestFit="1" customWidth="1"/>
    <col min="6672" max="6912" width="9.140625" style="28"/>
    <col min="6913" max="6913" width="5.5703125" style="28" customWidth="1"/>
    <col min="6914" max="6914" width="54.85546875" style="28" customWidth="1"/>
    <col min="6915" max="6915" width="16.7109375" style="28" bestFit="1" customWidth="1"/>
    <col min="6916" max="6916" width="6.140625" style="28" customWidth="1"/>
    <col min="6917" max="6917" width="11.28515625" style="28" customWidth="1"/>
    <col min="6918" max="6918" width="6.5703125" style="28" bestFit="1" customWidth="1"/>
    <col min="6919" max="6919" width="13.85546875" style="28" customWidth="1"/>
    <col min="6920" max="6920" width="6.5703125" style="28" bestFit="1" customWidth="1"/>
    <col min="6921" max="6921" width="13.85546875" style="28" bestFit="1" customWidth="1"/>
    <col min="6922" max="6922" width="23.42578125" style="28" customWidth="1"/>
    <col min="6923" max="6923" width="21" style="28" customWidth="1"/>
    <col min="6924" max="6924" width="15" style="28" customWidth="1"/>
    <col min="6925" max="6925" width="24" style="28" bestFit="1" customWidth="1"/>
    <col min="6926" max="6926" width="8.140625" style="28" bestFit="1" customWidth="1"/>
    <col min="6927" max="6927" width="5.140625" style="28" bestFit="1" customWidth="1"/>
    <col min="6928" max="7168" width="9.140625" style="28"/>
    <col min="7169" max="7169" width="5.5703125" style="28" customWidth="1"/>
    <col min="7170" max="7170" width="54.85546875" style="28" customWidth="1"/>
    <col min="7171" max="7171" width="16.7109375" style="28" bestFit="1" customWidth="1"/>
    <col min="7172" max="7172" width="6.140625" style="28" customWidth="1"/>
    <col min="7173" max="7173" width="11.28515625" style="28" customWidth="1"/>
    <col min="7174" max="7174" width="6.5703125" style="28" bestFit="1" customWidth="1"/>
    <col min="7175" max="7175" width="13.85546875" style="28" customWidth="1"/>
    <col min="7176" max="7176" width="6.5703125" style="28" bestFit="1" customWidth="1"/>
    <col min="7177" max="7177" width="13.85546875" style="28" bestFit="1" customWidth="1"/>
    <col min="7178" max="7178" width="23.42578125" style="28" customWidth="1"/>
    <col min="7179" max="7179" width="21" style="28" customWidth="1"/>
    <col min="7180" max="7180" width="15" style="28" customWidth="1"/>
    <col min="7181" max="7181" width="24" style="28" bestFit="1" customWidth="1"/>
    <col min="7182" max="7182" width="8.140625" style="28" bestFit="1" customWidth="1"/>
    <col min="7183" max="7183" width="5.140625" style="28" bestFit="1" customWidth="1"/>
    <col min="7184" max="7424" width="9.140625" style="28"/>
    <col min="7425" max="7425" width="5.5703125" style="28" customWidth="1"/>
    <col min="7426" max="7426" width="54.85546875" style="28" customWidth="1"/>
    <col min="7427" max="7427" width="16.7109375" style="28" bestFit="1" customWidth="1"/>
    <col min="7428" max="7428" width="6.140625" style="28" customWidth="1"/>
    <col min="7429" max="7429" width="11.28515625" style="28" customWidth="1"/>
    <col min="7430" max="7430" width="6.5703125" style="28" bestFit="1" customWidth="1"/>
    <col min="7431" max="7431" width="13.85546875" style="28" customWidth="1"/>
    <col min="7432" max="7432" width="6.5703125" style="28" bestFit="1" customWidth="1"/>
    <col min="7433" max="7433" width="13.85546875" style="28" bestFit="1" customWidth="1"/>
    <col min="7434" max="7434" width="23.42578125" style="28" customWidth="1"/>
    <col min="7435" max="7435" width="21" style="28" customWidth="1"/>
    <col min="7436" max="7436" width="15" style="28" customWidth="1"/>
    <col min="7437" max="7437" width="24" style="28" bestFit="1" customWidth="1"/>
    <col min="7438" max="7438" width="8.140625" style="28" bestFit="1" customWidth="1"/>
    <col min="7439" max="7439" width="5.140625" style="28" bestFit="1" customWidth="1"/>
    <col min="7440" max="7680" width="9.140625" style="28"/>
    <col min="7681" max="7681" width="5.5703125" style="28" customWidth="1"/>
    <col min="7682" max="7682" width="54.85546875" style="28" customWidth="1"/>
    <col min="7683" max="7683" width="16.7109375" style="28" bestFit="1" customWidth="1"/>
    <col min="7684" max="7684" width="6.140625" style="28" customWidth="1"/>
    <col min="7685" max="7685" width="11.28515625" style="28" customWidth="1"/>
    <col min="7686" max="7686" width="6.5703125" style="28" bestFit="1" customWidth="1"/>
    <col min="7687" max="7687" width="13.85546875" style="28" customWidth="1"/>
    <col min="7688" max="7688" width="6.5703125" style="28" bestFit="1" customWidth="1"/>
    <col min="7689" max="7689" width="13.85546875" style="28" bestFit="1" customWidth="1"/>
    <col min="7690" max="7690" width="23.42578125" style="28" customWidth="1"/>
    <col min="7691" max="7691" width="21" style="28" customWidth="1"/>
    <col min="7692" max="7692" width="15" style="28" customWidth="1"/>
    <col min="7693" max="7693" width="24" style="28" bestFit="1" customWidth="1"/>
    <col min="7694" max="7694" width="8.140625" style="28" bestFit="1" customWidth="1"/>
    <col min="7695" max="7695" width="5.140625" style="28" bestFit="1" customWidth="1"/>
    <col min="7696" max="7936" width="9.140625" style="28"/>
    <col min="7937" max="7937" width="5.5703125" style="28" customWidth="1"/>
    <col min="7938" max="7938" width="54.85546875" style="28" customWidth="1"/>
    <col min="7939" max="7939" width="16.7109375" style="28" bestFit="1" customWidth="1"/>
    <col min="7940" max="7940" width="6.140625" style="28" customWidth="1"/>
    <col min="7941" max="7941" width="11.28515625" style="28" customWidth="1"/>
    <col min="7942" max="7942" width="6.5703125" style="28" bestFit="1" customWidth="1"/>
    <col min="7943" max="7943" width="13.85546875" style="28" customWidth="1"/>
    <col min="7944" max="7944" width="6.5703125" style="28" bestFit="1" customWidth="1"/>
    <col min="7945" max="7945" width="13.85546875" style="28" bestFit="1" customWidth="1"/>
    <col min="7946" max="7946" width="23.42578125" style="28" customWidth="1"/>
    <col min="7947" max="7947" width="21" style="28" customWidth="1"/>
    <col min="7948" max="7948" width="15" style="28" customWidth="1"/>
    <col min="7949" max="7949" width="24" style="28" bestFit="1" customWidth="1"/>
    <col min="7950" max="7950" width="8.140625" style="28" bestFit="1" customWidth="1"/>
    <col min="7951" max="7951" width="5.140625" style="28" bestFit="1" customWidth="1"/>
    <col min="7952" max="8192" width="9.140625" style="28"/>
    <col min="8193" max="8193" width="5.5703125" style="28" customWidth="1"/>
    <col min="8194" max="8194" width="54.85546875" style="28" customWidth="1"/>
    <col min="8195" max="8195" width="16.7109375" style="28" bestFit="1" customWidth="1"/>
    <col min="8196" max="8196" width="6.140625" style="28" customWidth="1"/>
    <col min="8197" max="8197" width="11.28515625" style="28" customWidth="1"/>
    <col min="8198" max="8198" width="6.5703125" style="28" bestFit="1" customWidth="1"/>
    <col min="8199" max="8199" width="13.85546875" style="28" customWidth="1"/>
    <col min="8200" max="8200" width="6.5703125" style="28" bestFit="1" customWidth="1"/>
    <col min="8201" max="8201" width="13.85546875" style="28" bestFit="1" customWidth="1"/>
    <col min="8202" max="8202" width="23.42578125" style="28" customWidth="1"/>
    <col min="8203" max="8203" width="21" style="28" customWidth="1"/>
    <col min="8204" max="8204" width="15" style="28" customWidth="1"/>
    <col min="8205" max="8205" width="24" style="28" bestFit="1" customWidth="1"/>
    <col min="8206" max="8206" width="8.140625" style="28" bestFit="1" customWidth="1"/>
    <col min="8207" max="8207" width="5.140625" style="28" bestFit="1" customWidth="1"/>
    <col min="8208" max="8448" width="9.140625" style="28"/>
    <col min="8449" max="8449" width="5.5703125" style="28" customWidth="1"/>
    <col min="8450" max="8450" width="54.85546875" style="28" customWidth="1"/>
    <col min="8451" max="8451" width="16.7109375" style="28" bestFit="1" customWidth="1"/>
    <col min="8452" max="8452" width="6.140625" style="28" customWidth="1"/>
    <col min="8453" max="8453" width="11.28515625" style="28" customWidth="1"/>
    <col min="8454" max="8454" width="6.5703125" style="28" bestFit="1" customWidth="1"/>
    <col min="8455" max="8455" width="13.85546875" style="28" customWidth="1"/>
    <col min="8456" max="8456" width="6.5703125" style="28" bestFit="1" customWidth="1"/>
    <col min="8457" max="8457" width="13.85546875" style="28" bestFit="1" customWidth="1"/>
    <col min="8458" max="8458" width="23.42578125" style="28" customWidth="1"/>
    <col min="8459" max="8459" width="21" style="28" customWidth="1"/>
    <col min="8460" max="8460" width="15" style="28" customWidth="1"/>
    <col min="8461" max="8461" width="24" style="28" bestFit="1" customWidth="1"/>
    <col min="8462" max="8462" width="8.140625" style="28" bestFit="1" customWidth="1"/>
    <col min="8463" max="8463" width="5.140625" style="28" bestFit="1" customWidth="1"/>
    <col min="8464" max="8704" width="9.140625" style="28"/>
    <col min="8705" max="8705" width="5.5703125" style="28" customWidth="1"/>
    <col min="8706" max="8706" width="54.85546875" style="28" customWidth="1"/>
    <col min="8707" max="8707" width="16.7109375" style="28" bestFit="1" customWidth="1"/>
    <col min="8708" max="8708" width="6.140625" style="28" customWidth="1"/>
    <col min="8709" max="8709" width="11.28515625" style="28" customWidth="1"/>
    <col min="8710" max="8710" width="6.5703125" style="28" bestFit="1" customWidth="1"/>
    <col min="8711" max="8711" width="13.85546875" style="28" customWidth="1"/>
    <col min="8712" max="8712" width="6.5703125" style="28" bestFit="1" customWidth="1"/>
    <col min="8713" max="8713" width="13.85546875" style="28" bestFit="1" customWidth="1"/>
    <col min="8714" max="8714" width="23.42578125" style="28" customWidth="1"/>
    <col min="8715" max="8715" width="21" style="28" customWidth="1"/>
    <col min="8716" max="8716" width="15" style="28" customWidth="1"/>
    <col min="8717" max="8717" width="24" style="28" bestFit="1" customWidth="1"/>
    <col min="8718" max="8718" width="8.140625" style="28" bestFit="1" customWidth="1"/>
    <col min="8719" max="8719" width="5.140625" style="28" bestFit="1" customWidth="1"/>
    <col min="8720" max="8960" width="9.140625" style="28"/>
    <col min="8961" max="8961" width="5.5703125" style="28" customWidth="1"/>
    <col min="8962" max="8962" width="54.85546875" style="28" customWidth="1"/>
    <col min="8963" max="8963" width="16.7109375" style="28" bestFit="1" customWidth="1"/>
    <col min="8964" max="8964" width="6.140625" style="28" customWidth="1"/>
    <col min="8965" max="8965" width="11.28515625" style="28" customWidth="1"/>
    <col min="8966" max="8966" width="6.5703125" style="28" bestFit="1" customWidth="1"/>
    <col min="8967" max="8967" width="13.85546875" style="28" customWidth="1"/>
    <col min="8968" max="8968" width="6.5703125" style="28" bestFit="1" customWidth="1"/>
    <col min="8969" max="8969" width="13.85546875" style="28" bestFit="1" customWidth="1"/>
    <col min="8970" max="8970" width="23.42578125" style="28" customWidth="1"/>
    <col min="8971" max="8971" width="21" style="28" customWidth="1"/>
    <col min="8972" max="8972" width="15" style="28" customWidth="1"/>
    <col min="8973" max="8973" width="24" style="28" bestFit="1" customWidth="1"/>
    <col min="8974" max="8974" width="8.140625" style="28" bestFit="1" customWidth="1"/>
    <col min="8975" max="8975" width="5.140625" style="28" bestFit="1" customWidth="1"/>
    <col min="8976" max="9216" width="9.140625" style="28"/>
    <col min="9217" max="9217" width="5.5703125" style="28" customWidth="1"/>
    <col min="9218" max="9218" width="54.85546875" style="28" customWidth="1"/>
    <col min="9219" max="9219" width="16.7109375" style="28" bestFit="1" customWidth="1"/>
    <col min="9220" max="9220" width="6.140625" style="28" customWidth="1"/>
    <col min="9221" max="9221" width="11.28515625" style="28" customWidth="1"/>
    <col min="9222" max="9222" width="6.5703125" style="28" bestFit="1" customWidth="1"/>
    <col min="9223" max="9223" width="13.85546875" style="28" customWidth="1"/>
    <col min="9224" max="9224" width="6.5703125" style="28" bestFit="1" customWidth="1"/>
    <col min="9225" max="9225" width="13.85546875" style="28" bestFit="1" customWidth="1"/>
    <col min="9226" max="9226" width="23.42578125" style="28" customWidth="1"/>
    <col min="9227" max="9227" width="21" style="28" customWidth="1"/>
    <col min="9228" max="9228" width="15" style="28" customWidth="1"/>
    <col min="9229" max="9229" width="24" style="28" bestFit="1" customWidth="1"/>
    <col min="9230" max="9230" width="8.140625" style="28" bestFit="1" customWidth="1"/>
    <col min="9231" max="9231" width="5.140625" style="28" bestFit="1" customWidth="1"/>
    <col min="9232" max="9472" width="9.140625" style="28"/>
    <col min="9473" max="9473" width="5.5703125" style="28" customWidth="1"/>
    <col min="9474" max="9474" width="54.85546875" style="28" customWidth="1"/>
    <col min="9475" max="9475" width="16.7109375" style="28" bestFit="1" customWidth="1"/>
    <col min="9476" max="9476" width="6.140625" style="28" customWidth="1"/>
    <col min="9477" max="9477" width="11.28515625" style="28" customWidth="1"/>
    <col min="9478" max="9478" width="6.5703125" style="28" bestFit="1" customWidth="1"/>
    <col min="9479" max="9479" width="13.85546875" style="28" customWidth="1"/>
    <col min="9480" max="9480" width="6.5703125" style="28" bestFit="1" customWidth="1"/>
    <col min="9481" max="9481" width="13.85546875" style="28" bestFit="1" customWidth="1"/>
    <col min="9482" max="9482" width="23.42578125" style="28" customWidth="1"/>
    <col min="9483" max="9483" width="21" style="28" customWidth="1"/>
    <col min="9484" max="9484" width="15" style="28" customWidth="1"/>
    <col min="9485" max="9485" width="24" style="28" bestFit="1" customWidth="1"/>
    <col min="9486" max="9486" width="8.140625" style="28" bestFit="1" customWidth="1"/>
    <col min="9487" max="9487" width="5.140625" style="28" bestFit="1" customWidth="1"/>
    <col min="9488" max="9728" width="9.140625" style="28"/>
    <col min="9729" max="9729" width="5.5703125" style="28" customWidth="1"/>
    <col min="9730" max="9730" width="54.85546875" style="28" customWidth="1"/>
    <col min="9731" max="9731" width="16.7109375" style="28" bestFit="1" customWidth="1"/>
    <col min="9732" max="9732" width="6.140625" style="28" customWidth="1"/>
    <col min="9733" max="9733" width="11.28515625" style="28" customWidth="1"/>
    <col min="9734" max="9734" width="6.5703125" style="28" bestFit="1" customWidth="1"/>
    <col min="9735" max="9735" width="13.85546875" style="28" customWidth="1"/>
    <col min="9736" max="9736" width="6.5703125" style="28" bestFit="1" customWidth="1"/>
    <col min="9737" max="9737" width="13.85546875" style="28" bestFit="1" customWidth="1"/>
    <col min="9738" max="9738" width="23.42578125" style="28" customWidth="1"/>
    <col min="9739" max="9739" width="21" style="28" customWidth="1"/>
    <col min="9740" max="9740" width="15" style="28" customWidth="1"/>
    <col min="9741" max="9741" width="24" style="28" bestFit="1" customWidth="1"/>
    <col min="9742" max="9742" width="8.140625" style="28" bestFit="1" customWidth="1"/>
    <col min="9743" max="9743" width="5.140625" style="28" bestFit="1" customWidth="1"/>
    <col min="9744" max="9984" width="9.140625" style="28"/>
    <col min="9985" max="9985" width="5.5703125" style="28" customWidth="1"/>
    <col min="9986" max="9986" width="54.85546875" style="28" customWidth="1"/>
    <col min="9987" max="9987" width="16.7109375" style="28" bestFit="1" customWidth="1"/>
    <col min="9988" max="9988" width="6.140625" style="28" customWidth="1"/>
    <col min="9989" max="9989" width="11.28515625" style="28" customWidth="1"/>
    <col min="9990" max="9990" width="6.5703125" style="28" bestFit="1" customWidth="1"/>
    <col min="9991" max="9991" width="13.85546875" style="28" customWidth="1"/>
    <col min="9992" max="9992" width="6.5703125" style="28" bestFit="1" customWidth="1"/>
    <col min="9993" max="9993" width="13.85546875" style="28" bestFit="1" customWidth="1"/>
    <col min="9994" max="9994" width="23.42578125" style="28" customWidth="1"/>
    <col min="9995" max="9995" width="21" style="28" customWidth="1"/>
    <col min="9996" max="9996" width="15" style="28" customWidth="1"/>
    <col min="9997" max="9997" width="24" style="28" bestFit="1" customWidth="1"/>
    <col min="9998" max="9998" width="8.140625" style="28" bestFit="1" customWidth="1"/>
    <col min="9999" max="9999" width="5.140625" style="28" bestFit="1" customWidth="1"/>
    <col min="10000" max="10240" width="9.140625" style="28"/>
    <col min="10241" max="10241" width="5.5703125" style="28" customWidth="1"/>
    <col min="10242" max="10242" width="54.85546875" style="28" customWidth="1"/>
    <col min="10243" max="10243" width="16.7109375" style="28" bestFit="1" customWidth="1"/>
    <col min="10244" max="10244" width="6.140625" style="28" customWidth="1"/>
    <col min="10245" max="10245" width="11.28515625" style="28" customWidth="1"/>
    <col min="10246" max="10246" width="6.5703125" style="28" bestFit="1" customWidth="1"/>
    <col min="10247" max="10247" width="13.85546875" style="28" customWidth="1"/>
    <col min="10248" max="10248" width="6.5703125" style="28" bestFit="1" customWidth="1"/>
    <col min="10249" max="10249" width="13.85546875" style="28" bestFit="1" customWidth="1"/>
    <col min="10250" max="10250" width="23.42578125" style="28" customWidth="1"/>
    <col min="10251" max="10251" width="21" style="28" customWidth="1"/>
    <col min="10252" max="10252" width="15" style="28" customWidth="1"/>
    <col min="10253" max="10253" width="24" style="28" bestFit="1" customWidth="1"/>
    <col min="10254" max="10254" width="8.140625" style="28" bestFit="1" customWidth="1"/>
    <col min="10255" max="10255" width="5.140625" style="28" bestFit="1" customWidth="1"/>
    <col min="10256" max="10496" width="9.140625" style="28"/>
    <col min="10497" max="10497" width="5.5703125" style="28" customWidth="1"/>
    <col min="10498" max="10498" width="54.85546875" style="28" customWidth="1"/>
    <col min="10499" max="10499" width="16.7109375" style="28" bestFit="1" customWidth="1"/>
    <col min="10500" max="10500" width="6.140625" style="28" customWidth="1"/>
    <col min="10501" max="10501" width="11.28515625" style="28" customWidth="1"/>
    <col min="10502" max="10502" width="6.5703125" style="28" bestFit="1" customWidth="1"/>
    <col min="10503" max="10503" width="13.85546875" style="28" customWidth="1"/>
    <col min="10504" max="10504" width="6.5703125" style="28" bestFit="1" customWidth="1"/>
    <col min="10505" max="10505" width="13.85546875" style="28" bestFit="1" customWidth="1"/>
    <col min="10506" max="10506" width="23.42578125" style="28" customWidth="1"/>
    <col min="10507" max="10507" width="21" style="28" customWidth="1"/>
    <col min="10508" max="10508" width="15" style="28" customWidth="1"/>
    <col min="10509" max="10509" width="24" style="28" bestFit="1" customWidth="1"/>
    <col min="10510" max="10510" width="8.140625" style="28" bestFit="1" customWidth="1"/>
    <col min="10511" max="10511" width="5.140625" style="28" bestFit="1" customWidth="1"/>
    <col min="10512" max="10752" width="9.140625" style="28"/>
    <col min="10753" max="10753" width="5.5703125" style="28" customWidth="1"/>
    <col min="10754" max="10754" width="54.85546875" style="28" customWidth="1"/>
    <col min="10755" max="10755" width="16.7109375" style="28" bestFit="1" customWidth="1"/>
    <col min="10756" max="10756" width="6.140625" style="28" customWidth="1"/>
    <col min="10757" max="10757" width="11.28515625" style="28" customWidth="1"/>
    <col min="10758" max="10758" width="6.5703125" style="28" bestFit="1" customWidth="1"/>
    <col min="10759" max="10759" width="13.85546875" style="28" customWidth="1"/>
    <col min="10760" max="10760" width="6.5703125" style="28" bestFit="1" customWidth="1"/>
    <col min="10761" max="10761" width="13.85546875" style="28" bestFit="1" customWidth="1"/>
    <col min="10762" max="10762" width="23.42578125" style="28" customWidth="1"/>
    <col min="10763" max="10763" width="21" style="28" customWidth="1"/>
    <col min="10764" max="10764" width="15" style="28" customWidth="1"/>
    <col min="10765" max="10765" width="24" style="28" bestFit="1" customWidth="1"/>
    <col min="10766" max="10766" width="8.140625" style="28" bestFit="1" customWidth="1"/>
    <col min="10767" max="10767" width="5.140625" style="28" bestFit="1" customWidth="1"/>
    <col min="10768" max="11008" width="9.140625" style="28"/>
    <col min="11009" max="11009" width="5.5703125" style="28" customWidth="1"/>
    <col min="11010" max="11010" width="54.85546875" style="28" customWidth="1"/>
    <col min="11011" max="11011" width="16.7109375" style="28" bestFit="1" customWidth="1"/>
    <col min="11012" max="11012" width="6.140625" style="28" customWidth="1"/>
    <col min="11013" max="11013" width="11.28515625" style="28" customWidth="1"/>
    <col min="11014" max="11014" width="6.5703125" style="28" bestFit="1" customWidth="1"/>
    <col min="11015" max="11015" width="13.85546875" style="28" customWidth="1"/>
    <col min="11016" max="11016" width="6.5703125" style="28" bestFit="1" customWidth="1"/>
    <col min="11017" max="11017" width="13.85546875" style="28" bestFit="1" customWidth="1"/>
    <col min="11018" max="11018" width="23.42578125" style="28" customWidth="1"/>
    <col min="11019" max="11019" width="21" style="28" customWidth="1"/>
    <col min="11020" max="11020" width="15" style="28" customWidth="1"/>
    <col min="11021" max="11021" width="24" style="28" bestFit="1" customWidth="1"/>
    <col min="11022" max="11022" width="8.140625" style="28" bestFit="1" customWidth="1"/>
    <col min="11023" max="11023" width="5.140625" style="28" bestFit="1" customWidth="1"/>
    <col min="11024" max="11264" width="9.140625" style="28"/>
    <col min="11265" max="11265" width="5.5703125" style="28" customWidth="1"/>
    <col min="11266" max="11266" width="54.85546875" style="28" customWidth="1"/>
    <col min="11267" max="11267" width="16.7109375" style="28" bestFit="1" customWidth="1"/>
    <col min="11268" max="11268" width="6.140625" style="28" customWidth="1"/>
    <col min="11269" max="11269" width="11.28515625" style="28" customWidth="1"/>
    <col min="11270" max="11270" width="6.5703125" style="28" bestFit="1" customWidth="1"/>
    <col min="11271" max="11271" width="13.85546875" style="28" customWidth="1"/>
    <col min="11272" max="11272" width="6.5703125" style="28" bestFit="1" customWidth="1"/>
    <col min="11273" max="11273" width="13.85546875" style="28" bestFit="1" customWidth="1"/>
    <col min="11274" max="11274" width="23.42578125" style="28" customWidth="1"/>
    <col min="11275" max="11275" width="21" style="28" customWidth="1"/>
    <col min="11276" max="11276" width="15" style="28" customWidth="1"/>
    <col min="11277" max="11277" width="24" style="28" bestFit="1" customWidth="1"/>
    <col min="11278" max="11278" width="8.140625" style="28" bestFit="1" customWidth="1"/>
    <col min="11279" max="11279" width="5.140625" style="28" bestFit="1" customWidth="1"/>
    <col min="11280" max="11520" width="9.140625" style="28"/>
    <col min="11521" max="11521" width="5.5703125" style="28" customWidth="1"/>
    <col min="11522" max="11522" width="54.85546875" style="28" customWidth="1"/>
    <col min="11523" max="11523" width="16.7109375" style="28" bestFit="1" customWidth="1"/>
    <col min="11524" max="11524" width="6.140625" style="28" customWidth="1"/>
    <col min="11525" max="11525" width="11.28515625" style="28" customWidth="1"/>
    <col min="11526" max="11526" width="6.5703125" style="28" bestFit="1" customWidth="1"/>
    <col min="11527" max="11527" width="13.85546875" style="28" customWidth="1"/>
    <col min="11528" max="11528" width="6.5703125" style="28" bestFit="1" customWidth="1"/>
    <col min="11529" max="11529" width="13.85546875" style="28" bestFit="1" customWidth="1"/>
    <col min="11530" max="11530" width="23.42578125" style="28" customWidth="1"/>
    <col min="11531" max="11531" width="21" style="28" customWidth="1"/>
    <col min="11532" max="11532" width="15" style="28" customWidth="1"/>
    <col min="11533" max="11533" width="24" style="28" bestFit="1" customWidth="1"/>
    <col min="11534" max="11534" width="8.140625" style="28" bestFit="1" customWidth="1"/>
    <col min="11535" max="11535" width="5.140625" style="28" bestFit="1" customWidth="1"/>
    <col min="11536" max="11776" width="9.140625" style="28"/>
    <col min="11777" max="11777" width="5.5703125" style="28" customWidth="1"/>
    <col min="11778" max="11778" width="54.85546875" style="28" customWidth="1"/>
    <col min="11779" max="11779" width="16.7109375" style="28" bestFit="1" customWidth="1"/>
    <col min="11780" max="11780" width="6.140625" style="28" customWidth="1"/>
    <col min="11781" max="11781" width="11.28515625" style="28" customWidth="1"/>
    <col min="11782" max="11782" width="6.5703125" style="28" bestFit="1" customWidth="1"/>
    <col min="11783" max="11783" width="13.85546875" style="28" customWidth="1"/>
    <col min="11784" max="11784" width="6.5703125" style="28" bestFit="1" customWidth="1"/>
    <col min="11785" max="11785" width="13.85546875" style="28" bestFit="1" customWidth="1"/>
    <col min="11786" max="11786" width="23.42578125" style="28" customWidth="1"/>
    <col min="11787" max="11787" width="21" style="28" customWidth="1"/>
    <col min="11788" max="11788" width="15" style="28" customWidth="1"/>
    <col min="11789" max="11789" width="24" style="28" bestFit="1" customWidth="1"/>
    <col min="11790" max="11790" width="8.140625" style="28" bestFit="1" customWidth="1"/>
    <col min="11791" max="11791" width="5.140625" style="28" bestFit="1" customWidth="1"/>
    <col min="11792" max="12032" width="9.140625" style="28"/>
    <col min="12033" max="12033" width="5.5703125" style="28" customWidth="1"/>
    <col min="12034" max="12034" width="54.85546875" style="28" customWidth="1"/>
    <col min="12035" max="12035" width="16.7109375" style="28" bestFit="1" customWidth="1"/>
    <col min="12036" max="12036" width="6.140625" style="28" customWidth="1"/>
    <col min="12037" max="12037" width="11.28515625" style="28" customWidth="1"/>
    <col min="12038" max="12038" width="6.5703125" style="28" bestFit="1" customWidth="1"/>
    <col min="12039" max="12039" width="13.85546875" style="28" customWidth="1"/>
    <col min="12040" max="12040" width="6.5703125" style="28" bestFit="1" customWidth="1"/>
    <col min="12041" max="12041" width="13.85546875" style="28" bestFit="1" customWidth="1"/>
    <col min="12042" max="12042" width="23.42578125" style="28" customWidth="1"/>
    <col min="12043" max="12043" width="21" style="28" customWidth="1"/>
    <col min="12044" max="12044" width="15" style="28" customWidth="1"/>
    <col min="12045" max="12045" width="24" style="28" bestFit="1" customWidth="1"/>
    <col min="12046" max="12046" width="8.140625" style="28" bestFit="1" customWidth="1"/>
    <col min="12047" max="12047" width="5.140625" style="28" bestFit="1" customWidth="1"/>
    <col min="12048" max="12288" width="9.140625" style="28"/>
    <col min="12289" max="12289" width="5.5703125" style="28" customWidth="1"/>
    <col min="12290" max="12290" width="54.85546875" style="28" customWidth="1"/>
    <col min="12291" max="12291" width="16.7109375" style="28" bestFit="1" customWidth="1"/>
    <col min="12292" max="12292" width="6.140625" style="28" customWidth="1"/>
    <col min="12293" max="12293" width="11.28515625" style="28" customWidth="1"/>
    <col min="12294" max="12294" width="6.5703125" style="28" bestFit="1" customWidth="1"/>
    <col min="12295" max="12295" width="13.85546875" style="28" customWidth="1"/>
    <col min="12296" max="12296" width="6.5703125" style="28" bestFit="1" customWidth="1"/>
    <col min="12297" max="12297" width="13.85546875" style="28" bestFit="1" customWidth="1"/>
    <col min="12298" max="12298" width="23.42578125" style="28" customWidth="1"/>
    <col min="12299" max="12299" width="21" style="28" customWidth="1"/>
    <col min="12300" max="12300" width="15" style="28" customWidth="1"/>
    <col min="12301" max="12301" width="24" style="28" bestFit="1" customWidth="1"/>
    <col min="12302" max="12302" width="8.140625" style="28" bestFit="1" customWidth="1"/>
    <col min="12303" max="12303" width="5.140625" style="28" bestFit="1" customWidth="1"/>
    <col min="12304" max="12544" width="9.140625" style="28"/>
    <col min="12545" max="12545" width="5.5703125" style="28" customWidth="1"/>
    <col min="12546" max="12546" width="54.85546875" style="28" customWidth="1"/>
    <col min="12547" max="12547" width="16.7109375" style="28" bestFit="1" customWidth="1"/>
    <col min="12548" max="12548" width="6.140625" style="28" customWidth="1"/>
    <col min="12549" max="12549" width="11.28515625" style="28" customWidth="1"/>
    <col min="12550" max="12550" width="6.5703125" style="28" bestFit="1" customWidth="1"/>
    <col min="12551" max="12551" width="13.85546875" style="28" customWidth="1"/>
    <col min="12552" max="12552" width="6.5703125" style="28" bestFit="1" customWidth="1"/>
    <col min="12553" max="12553" width="13.85546875" style="28" bestFit="1" customWidth="1"/>
    <col min="12554" max="12554" width="23.42578125" style="28" customWidth="1"/>
    <col min="12555" max="12555" width="21" style="28" customWidth="1"/>
    <col min="12556" max="12556" width="15" style="28" customWidth="1"/>
    <col min="12557" max="12557" width="24" style="28" bestFit="1" customWidth="1"/>
    <col min="12558" max="12558" width="8.140625" style="28" bestFit="1" customWidth="1"/>
    <col min="12559" max="12559" width="5.140625" style="28" bestFit="1" customWidth="1"/>
    <col min="12560" max="12800" width="9.140625" style="28"/>
    <col min="12801" max="12801" width="5.5703125" style="28" customWidth="1"/>
    <col min="12802" max="12802" width="54.85546875" style="28" customWidth="1"/>
    <col min="12803" max="12803" width="16.7109375" style="28" bestFit="1" customWidth="1"/>
    <col min="12804" max="12804" width="6.140625" style="28" customWidth="1"/>
    <col min="12805" max="12805" width="11.28515625" style="28" customWidth="1"/>
    <col min="12806" max="12806" width="6.5703125" style="28" bestFit="1" customWidth="1"/>
    <col min="12807" max="12807" width="13.85546875" style="28" customWidth="1"/>
    <col min="12808" max="12808" width="6.5703125" style="28" bestFit="1" customWidth="1"/>
    <col min="12809" max="12809" width="13.85546875" style="28" bestFit="1" customWidth="1"/>
    <col min="12810" max="12810" width="23.42578125" style="28" customWidth="1"/>
    <col min="12811" max="12811" width="21" style="28" customWidth="1"/>
    <col min="12812" max="12812" width="15" style="28" customWidth="1"/>
    <col min="12813" max="12813" width="24" style="28" bestFit="1" customWidth="1"/>
    <col min="12814" max="12814" width="8.140625" style="28" bestFit="1" customWidth="1"/>
    <col min="12815" max="12815" width="5.140625" style="28" bestFit="1" customWidth="1"/>
    <col min="12816" max="13056" width="9.140625" style="28"/>
    <col min="13057" max="13057" width="5.5703125" style="28" customWidth="1"/>
    <col min="13058" max="13058" width="54.85546875" style="28" customWidth="1"/>
    <col min="13059" max="13059" width="16.7109375" style="28" bestFit="1" customWidth="1"/>
    <col min="13060" max="13060" width="6.140625" style="28" customWidth="1"/>
    <col min="13061" max="13061" width="11.28515625" style="28" customWidth="1"/>
    <col min="13062" max="13062" width="6.5703125" style="28" bestFit="1" customWidth="1"/>
    <col min="13063" max="13063" width="13.85546875" style="28" customWidth="1"/>
    <col min="13064" max="13064" width="6.5703125" style="28" bestFit="1" customWidth="1"/>
    <col min="13065" max="13065" width="13.85546875" style="28" bestFit="1" customWidth="1"/>
    <col min="13066" max="13066" width="23.42578125" style="28" customWidth="1"/>
    <col min="13067" max="13067" width="21" style="28" customWidth="1"/>
    <col min="13068" max="13068" width="15" style="28" customWidth="1"/>
    <col min="13069" max="13069" width="24" style="28" bestFit="1" customWidth="1"/>
    <col min="13070" max="13070" width="8.140625" style="28" bestFit="1" customWidth="1"/>
    <col min="13071" max="13071" width="5.140625" style="28" bestFit="1" customWidth="1"/>
    <col min="13072" max="13312" width="9.140625" style="28"/>
    <col min="13313" max="13313" width="5.5703125" style="28" customWidth="1"/>
    <col min="13314" max="13314" width="54.85546875" style="28" customWidth="1"/>
    <col min="13315" max="13315" width="16.7109375" style="28" bestFit="1" customWidth="1"/>
    <col min="13316" max="13316" width="6.140625" style="28" customWidth="1"/>
    <col min="13317" max="13317" width="11.28515625" style="28" customWidth="1"/>
    <col min="13318" max="13318" width="6.5703125" style="28" bestFit="1" customWidth="1"/>
    <col min="13319" max="13319" width="13.85546875" style="28" customWidth="1"/>
    <col min="13320" max="13320" width="6.5703125" style="28" bestFit="1" customWidth="1"/>
    <col min="13321" max="13321" width="13.85546875" style="28" bestFit="1" customWidth="1"/>
    <col min="13322" max="13322" width="23.42578125" style="28" customWidth="1"/>
    <col min="13323" max="13323" width="21" style="28" customWidth="1"/>
    <col min="13324" max="13324" width="15" style="28" customWidth="1"/>
    <col min="13325" max="13325" width="24" style="28" bestFit="1" customWidth="1"/>
    <col min="13326" max="13326" width="8.140625" style="28" bestFit="1" customWidth="1"/>
    <col min="13327" max="13327" width="5.140625" style="28" bestFit="1" customWidth="1"/>
    <col min="13328" max="13568" width="9.140625" style="28"/>
    <col min="13569" max="13569" width="5.5703125" style="28" customWidth="1"/>
    <col min="13570" max="13570" width="54.85546875" style="28" customWidth="1"/>
    <col min="13571" max="13571" width="16.7109375" style="28" bestFit="1" customWidth="1"/>
    <col min="13572" max="13572" width="6.140625" style="28" customWidth="1"/>
    <col min="13573" max="13573" width="11.28515625" style="28" customWidth="1"/>
    <col min="13574" max="13574" width="6.5703125" style="28" bestFit="1" customWidth="1"/>
    <col min="13575" max="13575" width="13.85546875" style="28" customWidth="1"/>
    <col min="13576" max="13576" width="6.5703125" style="28" bestFit="1" customWidth="1"/>
    <col min="13577" max="13577" width="13.85546875" style="28" bestFit="1" customWidth="1"/>
    <col min="13578" max="13578" width="23.42578125" style="28" customWidth="1"/>
    <col min="13579" max="13579" width="21" style="28" customWidth="1"/>
    <col min="13580" max="13580" width="15" style="28" customWidth="1"/>
    <col min="13581" max="13581" width="24" style="28" bestFit="1" customWidth="1"/>
    <col min="13582" max="13582" width="8.140625" style="28" bestFit="1" customWidth="1"/>
    <col min="13583" max="13583" width="5.140625" style="28" bestFit="1" customWidth="1"/>
    <col min="13584" max="13824" width="9.140625" style="28"/>
    <col min="13825" max="13825" width="5.5703125" style="28" customWidth="1"/>
    <col min="13826" max="13826" width="54.85546875" style="28" customWidth="1"/>
    <col min="13827" max="13827" width="16.7109375" style="28" bestFit="1" customWidth="1"/>
    <col min="13828" max="13828" width="6.140625" style="28" customWidth="1"/>
    <col min="13829" max="13829" width="11.28515625" style="28" customWidth="1"/>
    <col min="13830" max="13830" width="6.5703125" style="28" bestFit="1" customWidth="1"/>
    <col min="13831" max="13831" width="13.85546875" style="28" customWidth="1"/>
    <col min="13832" max="13832" width="6.5703125" style="28" bestFit="1" customWidth="1"/>
    <col min="13833" max="13833" width="13.85546875" style="28" bestFit="1" customWidth="1"/>
    <col min="13834" max="13834" width="23.42578125" style="28" customWidth="1"/>
    <col min="13835" max="13835" width="21" style="28" customWidth="1"/>
    <col min="13836" max="13836" width="15" style="28" customWidth="1"/>
    <col min="13837" max="13837" width="24" style="28" bestFit="1" customWidth="1"/>
    <col min="13838" max="13838" width="8.140625" style="28" bestFit="1" customWidth="1"/>
    <col min="13839" max="13839" width="5.140625" style="28" bestFit="1" customWidth="1"/>
    <col min="13840" max="14080" width="9.140625" style="28"/>
    <col min="14081" max="14081" width="5.5703125" style="28" customWidth="1"/>
    <col min="14082" max="14082" width="54.85546875" style="28" customWidth="1"/>
    <col min="14083" max="14083" width="16.7109375" style="28" bestFit="1" customWidth="1"/>
    <col min="14084" max="14084" width="6.140625" style="28" customWidth="1"/>
    <col min="14085" max="14085" width="11.28515625" style="28" customWidth="1"/>
    <col min="14086" max="14086" width="6.5703125" style="28" bestFit="1" customWidth="1"/>
    <col min="14087" max="14087" width="13.85546875" style="28" customWidth="1"/>
    <col min="14088" max="14088" width="6.5703125" style="28" bestFit="1" customWidth="1"/>
    <col min="14089" max="14089" width="13.85546875" style="28" bestFit="1" customWidth="1"/>
    <col min="14090" max="14090" width="23.42578125" style="28" customWidth="1"/>
    <col min="14091" max="14091" width="21" style="28" customWidth="1"/>
    <col min="14092" max="14092" width="15" style="28" customWidth="1"/>
    <col min="14093" max="14093" width="24" style="28" bestFit="1" customWidth="1"/>
    <col min="14094" max="14094" width="8.140625" style="28" bestFit="1" customWidth="1"/>
    <col min="14095" max="14095" width="5.140625" style="28" bestFit="1" customWidth="1"/>
    <col min="14096" max="14336" width="9.140625" style="28"/>
    <col min="14337" max="14337" width="5.5703125" style="28" customWidth="1"/>
    <col min="14338" max="14338" width="54.85546875" style="28" customWidth="1"/>
    <col min="14339" max="14339" width="16.7109375" style="28" bestFit="1" customWidth="1"/>
    <col min="14340" max="14340" width="6.140625" style="28" customWidth="1"/>
    <col min="14341" max="14341" width="11.28515625" style="28" customWidth="1"/>
    <col min="14342" max="14342" width="6.5703125" style="28" bestFit="1" customWidth="1"/>
    <col min="14343" max="14343" width="13.85546875" style="28" customWidth="1"/>
    <col min="14344" max="14344" width="6.5703125" style="28" bestFit="1" customWidth="1"/>
    <col min="14345" max="14345" width="13.85546875" style="28" bestFit="1" customWidth="1"/>
    <col min="14346" max="14346" width="23.42578125" style="28" customWidth="1"/>
    <col min="14347" max="14347" width="21" style="28" customWidth="1"/>
    <col min="14348" max="14348" width="15" style="28" customWidth="1"/>
    <col min="14349" max="14349" width="24" style="28" bestFit="1" customWidth="1"/>
    <col min="14350" max="14350" width="8.140625" style="28" bestFit="1" customWidth="1"/>
    <col min="14351" max="14351" width="5.140625" style="28" bestFit="1" customWidth="1"/>
    <col min="14352" max="14592" width="9.140625" style="28"/>
    <col min="14593" max="14593" width="5.5703125" style="28" customWidth="1"/>
    <col min="14594" max="14594" width="54.85546875" style="28" customWidth="1"/>
    <col min="14595" max="14595" width="16.7109375" style="28" bestFit="1" customWidth="1"/>
    <col min="14596" max="14596" width="6.140625" style="28" customWidth="1"/>
    <col min="14597" max="14597" width="11.28515625" style="28" customWidth="1"/>
    <col min="14598" max="14598" width="6.5703125" style="28" bestFit="1" customWidth="1"/>
    <col min="14599" max="14599" width="13.85546875" style="28" customWidth="1"/>
    <col min="14600" max="14600" width="6.5703125" style="28" bestFit="1" customWidth="1"/>
    <col min="14601" max="14601" width="13.85546875" style="28" bestFit="1" customWidth="1"/>
    <col min="14602" max="14602" width="23.42578125" style="28" customWidth="1"/>
    <col min="14603" max="14603" width="21" style="28" customWidth="1"/>
    <col min="14604" max="14604" width="15" style="28" customWidth="1"/>
    <col min="14605" max="14605" width="24" style="28" bestFit="1" customWidth="1"/>
    <col min="14606" max="14606" width="8.140625" style="28" bestFit="1" customWidth="1"/>
    <col min="14607" max="14607" width="5.140625" style="28" bestFit="1" customWidth="1"/>
    <col min="14608" max="14848" width="9.140625" style="28"/>
    <col min="14849" max="14849" width="5.5703125" style="28" customWidth="1"/>
    <col min="14850" max="14850" width="54.85546875" style="28" customWidth="1"/>
    <col min="14851" max="14851" width="16.7109375" style="28" bestFit="1" customWidth="1"/>
    <col min="14852" max="14852" width="6.140625" style="28" customWidth="1"/>
    <col min="14853" max="14853" width="11.28515625" style="28" customWidth="1"/>
    <col min="14854" max="14854" width="6.5703125" style="28" bestFit="1" customWidth="1"/>
    <col min="14855" max="14855" width="13.85546875" style="28" customWidth="1"/>
    <col min="14856" max="14856" width="6.5703125" style="28" bestFit="1" customWidth="1"/>
    <col min="14857" max="14857" width="13.85546875" style="28" bestFit="1" customWidth="1"/>
    <col min="14858" max="14858" width="23.42578125" style="28" customWidth="1"/>
    <col min="14859" max="14859" width="21" style="28" customWidth="1"/>
    <col min="14860" max="14860" width="15" style="28" customWidth="1"/>
    <col min="14861" max="14861" width="24" style="28" bestFit="1" customWidth="1"/>
    <col min="14862" max="14862" width="8.140625" style="28" bestFit="1" customWidth="1"/>
    <col min="14863" max="14863" width="5.140625" style="28" bestFit="1" customWidth="1"/>
    <col min="14864" max="15104" width="9.140625" style="28"/>
    <col min="15105" max="15105" width="5.5703125" style="28" customWidth="1"/>
    <col min="15106" max="15106" width="54.85546875" style="28" customWidth="1"/>
    <col min="15107" max="15107" width="16.7109375" style="28" bestFit="1" customWidth="1"/>
    <col min="15108" max="15108" width="6.140625" style="28" customWidth="1"/>
    <col min="15109" max="15109" width="11.28515625" style="28" customWidth="1"/>
    <col min="15110" max="15110" width="6.5703125" style="28" bestFit="1" customWidth="1"/>
    <col min="15111" max="15111" width="13.85546875" style="28" customWidth="1"/>
    <col min="15112" max="15112" width="6.5703125" style="28" bestFit="1" customWidth="1"/>
    <col min="15113" max="15113" width="13.85546875" style="28" bestFit="1" customWidth="1"/>
    <col min="15114" max="15114" width="23.42578125" style="28" customWidth="1"/>
    <col min="15115" max="15115" width="21" style="28" customWidth="1"/>
    <col min="15116" max="15116" width="15" style="28" customWidth="1"/>
    <col min="15117" max="15117" width="24" style="28" bestFit="1" customWidth="1"/>
    <col min="15118" max="15118" width="8.140625" style="28" bestFit="1" customWidth="1"/>
    <col min="15119" max="15119" width="5.140625" style="28" bestFit="1" customWidth="1"/>
    <col min="15120" max="15360" width="9.140625" style="28"/>
    <col min="15361" max="15361" width="5.5703125" style="28" customWidth="1"/>
    <col min="15362" max="15362" width="54.85546875" style="28" customWidth="1"/>
    <col min="15363" max="15363" width="16.7109375" style="28" bestFit="1" customWidth="1"/>
    <col min="15364" max="15364" width="6.140625" style="28" customWidth="1"/>
    <col min="15365" max="15365" width="11.28515625" style="28" customWidth="1"/>
    <col min="15366" max="15366" width="6.5703125" style="28" bestFit="1" customWidth="1"/>
    <col min="15367" max="15367" width="13.85546875" style="28" customWidth="1"/>
    <col min="15368" max="15368" width="6.5703125" style="28" bestFit="1" customWidth="1"/>
    <col min="15369" max="15369" width="13.85546875" style="28" bestFit="1" customWidth="1"/>
    <col min="15370" max="15370" width="23.42578125" style="28" customWidth="1"/>
    <col min="15371" max="15371" width="21" style="28" customWidth="1"/>
    <col min="15372" max="15372" width="15" style="28" customWidth="1"/>
    <col min="15373" max="15373" width="24" style="28" bestFit="1" customWidth="1"/>
    <col min="15374" max="15374" width="8.140625" style="28" bestFit="1" customWidth="1"/>
    <col min="15375" max="15375" width="5.140625" style="28" bestFit="1" customWidth="1"/>
    <col min="15376" max="15616" width="9.140625" style="28"/>
    <col min="15617" max="15617" width="5.5703125" style="28" customWidth="1"/>
    <col min="15618" max="15618" width="54.85546875" style="28" customWidth="1"/>
    <col min="15619" max="15619" width="16.7109375" style="28" bestFit="1" customWidth="1"/>
    <col min="15620" max="15620" width="6.140625" style="28" customWidth="1"/>
    <col min="15621" max="15621" width="11.28515625" style="28" customWidth="1"/>
    <col min="15622" max="15622" width="6.5703125" style="28" bestFit="1" customWidth="1"/>
    <col min="15623" max="15623" width="13.85546875" style="28" customWidth="1"/>
    <col min="15624" max="15624" width="6.5703125" style="28" bestFit="1" customWidth="1"/>
    <col min="15625" max="15625" width="13.85546875" style="28" bestFit="1" customWidth="1"/>
    <col min="15626" max="15626" width="23.42578125" style="28" customWidth="1"/>
    <col min="15627" max="15627" width="21" style="28" customWidth="1"/>
    <col min="15628" max="15628" width="15" style="28" customWidth="1"/>
    <col min="15629" max="15629" width="24" style="28" bestFit="1" customWidth="1"/>
    <col min="15630" max="15630" width="8.140625" style="28" bestFit="1" customWidth="1"/>
    <col min="15631" max="15631" width="5.140625" style="28" bestFit="1" customWidth="1"/>
    <col min="15632" max="15872" width="9.140625" style="28"/>
    <col min="15873" max="15873" width="5.5703125" style="28" customWidth="1"/>
    <col min="15874" max="15874" width="54.85546875" style="28" customWidth="1"/>
    <col min="15875" max="15875" width="16.7109375" style="28" bestFit="1" customWidth="1"/>
    <col min="15876" max="15876" width="6.140625" style="28" customWidth="1"/>
    <col min="15877" max="15877" width="11.28515625" style="28" customWidth="1"/>
    <col min="15878" max="15878" width="6.5703125" style="28" bestFit="1" customWidth="1"/>
    <col min="15879" max="15879" width="13.85546875" style="28" customWidth="1"/>
    <col min="15880" max="15880" width="6.5703125" style="28" bestFit="1" customWidth="1"/>
    <col min="15881" max="15881" width="13.85546875" style="28" bestFit="1" customWidth="1"/>
    <col min="15882" max="15882" width="23.42578125" style="28" customWidth="1"/>
    <col min="15883" max="15883" width="21" style="28" customWidth="1"/>
    <col min="15884" max="15884" width="15" style="28" customWidth="1"/>
    <col min="15885" max="15885" width="24" style="28" bestFit="1" customWidth="1"/>
    <col min="15886" max="15886" width="8.140625" style="28" bestFit="1" customWidth="1"/>
    <col min="15887" max="15887" width="5.140625" style="28" bestFit="1" customWidth="1"/>
    <col min="15888" max="16128" width="9.140625" style="28"/>
    <col min="16129" max="16129" width="5.5703125" style="28" customWidth="1"/>
    <col min="16130" max="16130" width="54.85546875" style="28" customWidth="1"/>
    <col min="16131" max="16131" width="16.7109375" style="28" bestFit="1" customWidth="1"/>
    <col min="16132" max="16132" width="6.140625" style="28" customWidth="1"/>
    <col min="16133" max="16133" width="11.28515625" style="28" customWidth="1"/>
    <col min="16134" max="16134" width="6.5703125" style="28" bestFit="1" customWidth="1"/>
    <col min="16135" max="16135" width="13.85546875" style="28" customWidth="1"/>
    <col min="16136" max="16136" width="6.5703125" style="28" bestFit="1" customWidth="1"/>
    <col min="16137" max="16137" width="13.85546875" style="28" bestFit="1" customWidth="1"/>
    <col min="16138" max="16138" width="23.42578125" style="28" customWidth="1"/>
    <col min="16139" max="16139" width="21" style="28" customWidth="1"/>
    <col min="16140" max="16140" width="15" style="28" customWidth="1"/>
    <col min="16141" max="16141" width="24" style="28" bestFit="1" customWidth="1"/>
    <col min="16142" max="16142" width="8.140625" style="28" bestFit="1" customWidth="1"/>
    <col min="16143" max="16143" width="5.140625" style="28" bestFit="1" customWidth="1"/>
    <col min="16144" max="16384" width="9.140625" style="28"/>
  </cols>
  <sheetData>
    <row r="1" spans="1:12" ht="18">
      <c r="B1" s="2109" t="s">
        <v>1408</v>
      </c>
      <c r="C1" s="2109"/>
      <c r="D1" s="2109"/>
      <c r="E1" s="2109"/>
      <c r="F1" s="852"/>
      <c r="G1" s="282"/>
      <c r="H1" s="282"/>
      <c r="I1" s="282"/>
    </row>
    <row r="2" spans="1:12" ht="9" customHeight="1">
      <c r="A2" s="853"/>
      <c r="B2" s="853"/>
      <c r="C2" s="853"/>
      <c r="D2" s="853"/>
      <c r="E2" s="853"/>
      <c r="F2" s="853"/>
      <c r="G2" s="853"/>
      <c r="H2" s="853"/>
      <c r="I2" s="853"/>
    </row>
    <row r="3" spans="1:12" ht="36" customHeight="1">
      <c r="B3" s="1967" t="s">
        <v>2375</v>
      </c>
      <c r="C3" s="1967"/>
      <c r="D3" s="1967"/>
      <c r="E3" s="1967"/>
      <c r="F3" s="1967"/>
      <c r="G3" s="1967"/>
      <c r="H3" s="854"/>
      <c r="I3" s="854"/>
    </row>
    <row r="4" spans="1:12" ht="8.25" customHeight="1">
      <c r="A4" s="855"/>
      <c r="B4" s="855"/>
      <c r="C4" s="855"/>
      <c r="D4" s="855"/>
      <c r="E4" s="855"/>
      <c r="F4" s="855"/>
      <c r="G4" s="855"/>
      <c r="H4" s="855"/>
      <c r="I4" s="855"/>
    </row>
    <row r="5" spans="1:12" ht="18" customHeight="1">
      <c r="A5" s="703"/>
      <c r="B5" s="703"/>
      <c r="C5" s="856"/>
      <c r="D5" s="703"/>
      <c r="E5" s="703"/>
      <c r="F5" s="703"/>
      <c r="G5" s="703"/>
      <c r="I5" s="288" t="s">
        <v>2699</v>
      </c>
    </row>
    <row r="6" spans="1:12" ht="11.25" customHeight="1">
      <c r="A6" s="703"/>
      <c r="B6" s="703"/>
      <c r="C6" s="856"/>
      <c r="D6" s="703"/>
      <c r="E6" s="703"/>
      <c r="F6" s="703"/>
      <c r="G6" s="703"/>
      <c r="I6" s="288"/>
    </row>
    <row r="7" spans="1:12" ht="48.75" customHeight="1">
      <c r="A7" s="2110" t="s">
        <v>2</v>
      </c>
      <c r="B7" s="2111" t="s">
        <v>3</v>
      </c>
      <c r="C7" s="2080" t="s">
        <v>4</v>
      </c>
      <c r="D7" s="2111" t="s">
        <v>5</v>
      </c>
      <c r="E7" s="2111" t="s">
        <v>9</v>
      </c>
      <c r="F7" s="2110" t="s">
        <v>1409</v>
      </c>
      <c r="G7" s="2110"/>
      <c r="H7" s="2110" t="s">
        <v>1410</v>
      </c>
      <c r="I7" s="2110"/>
    </row>
    <row r="8" spans="1:12" ht="17.25" customHeight="1">
      <c r="A8" s="2110"/>
      <c r="B8" s="2112"/>
      <c r="C8" s="2113"/>
      <c r="D8" s="2112"/>
      <c r="E8" s="2113"/>
      <c r="F8" s="596" t="s">
        <v>114</v>
      </c>
      <c r="G8" s="596" t="s">
        <v>10</v>
      </c>
      <c r="H8" s="857" t="s">
        <v>114</v>
      </c>
      <c r="I8" s="596" t="s">
        <v>1347</v>
      </c>
    </row>
    <row r="9" spans="1:12" ht="15.75" customHeight="1">
      <c r="A9" s="857">
        <v>1</v>
      </c>
      <c r="B9" s="857">
        <v>2</v>
      </c>
      <c r="C9" s="857">
        <v>3</v>
      </c>
      <c r="D9" s="857">
        <v>4</v>
      </c>
      <c r="E9" s="857">
        <v>5</v>
      </c>
      <c r="F9" s="857">
        <v>6</v>
      </c>
      <c r="G9" s="857">
        <v>7</v>
      </c>
      <c r="H9" s="857">
        <v>8</v>
      </c>
      <c r="I9" s="857">
        <v>9</v>
      </c>
    </row>
    <row r="10" spans="1:12" ht="33" customHeight="1">
      <c r="A10" s="392">
        <v>1</v>
      </c>
      <c r="B10" s="251" t="s">
        <v>1411</v>
      </c>
      <c r="C10" s="592">
        <v>7130601958</v>
      </c>
      <c r="D10" s="186" t="s">
        <v>25</v>
      </c>
      <c r="E10" s="253">
        <f>VLOOKUP(C10,'SOR RATE 2025-26'!A:D,4,0)/1000</f>
        <v>57.234720000000003</v>
      </c>
      <c r="F10" s="650">
        <v>5788</v>
      </c>
      <c r="G10" s="253">
        <f t="shared" ref="G10:G15" si="0">E10*F10</f>
        <v>331274.55936000001</v>
      </c>
      <c r="H10" s="650">
        <f>+F10</f>
        <v>5788</v>
      </c>
      <c r="I10" s="253">
        <f t="shared" ref="I10:I15" si="1">H10*E10</f>
        <v>331274.55936000001</v>
      </c>
    </row>
    <row r="11" spans="1:12" ht="16.5" customHeight="1">
      <c r="A11" s="392">
        <v>2</v>
      </c>
      <c r="B11" s="251" t="s">
        <v>1405</v>
      </c>
      <c r="C11" s="644">
        <v>7130810495</v>
      </c>
      <c r="D11" s="392" t="s">
        <v>12</v>
      </c>
      <c r="E11" s="253">
        <f>VLOOKUP(C11,'SOR RATE 2025-26'!A:D,4,0)</f>
        <v>1243.71</v>
      </c>
      <c r="F11" s="650">
        <v>12</v>
      </c>
      <c r="G11" s="253">
        <f>E11*F11</f>
        <v>14924.52</v>
      </c>
      <c r="H11" s="650">
        <v>12</v>
      </c>
      <c r="I11" s="253">
        <f>H11*E11</f>
        <v>14924.52</v>
      </c>
      <c r="K11" s="858"/>
    </row>
    <row r="12" spans="1:12" ht="16.5" customHeight="1">
      <c r="A12" s="392">
        <v>3</v>
      </c>
      <c r="B12" s="251" t="s">
        <v>78</v>
      </c>
      <c r="C12" s="644">
        <v>7130810361</v>
      </c>
      <c r="D12" s="392" t="s">
        <v>15</v>
      </c>
      <c r="E12" s="253">
        <f>VLOOKUP(C12,'SOR RATE 2025-26'!A:D,4,0)</f>
        <v>355.96</v>
      </c>
      <c r="F12" s="650">
        <v>12</v>
      </c>
      <c r="G12" s="253">
        <f t="shared" si="0"/>
        <v>4271.5199999999995</v>
      </c>
      <c r="H12" s="650">
        <v>12</v>
      </c>
      <c r="I12" s="253">
        <f t="shared" si="1"/>
        <v>4271.5199999999995</v>
      </c>
      <c r="K12" s="859"/>
    </row>
    <row r="13" spans="1:12" ht="18" customHeight="1">
      <c r="A13" s="392">
        <v>4</v>
      </c>
      <c r="B13" s="251" t="s">
        <v>1406</v>
      </c>
      <c r="C13" s="644">
        <v>7130810679</v>
      </c>
      <c r="D13" s="392" t="s">
        <v>12</v>
      </c>
      <c r="E13" s="253">
        <f>VLOOKUP(C13,'SOR RATE 2025-26'!A:D,4,0)</f>
        <v>348.9</v>
      </c>
      <c r="F13" s="650">
        <v>12</v>
      </c>
      <c r="G13" s="253">
        <f t="shared" si="0"/>
        <v>4186.7999999999993</v>
      </c>
      <c r="H13" s="650">
        <v>12</v>
      </c>
      <c r="I13" s="253">
        <f t="shared" si="1"/>
        <v>4186.7999999999993</v>
      </c>
      <c r="K13" s="860"/>
    </row>
    <row r="14" spans="1:12" ht="16.5" customHeight="1">
      <c r="A14" s="392">
        <v>5</v>
      </c>
      <c r="B14" s="682" t="s">
        <v>64</v>
      </c>
      <c r="C14" s="644">
        <v>7130870013</v>
      </c>
      <c r="D14" s="392" t="s">
        <v>12</v>
      </c>
      <c r="E14" s="253">
        <f>VLOOKUP(C14,'SOR RATE 2025-26'!A:D,4,0)</f>
        <v>149.25</v>
      </c>
      <c r="F14" s="650">
        <v>12</v>
      </c>
      <c r="G14" s="253">
        <f t="shared" si="0"/>
        <v>1791</v>
      </c>
      <c r="H14" s="650">
        <v>12</v>
      </c>
      <c r="I14" s="253">
        <f t="shared" si="1"/>
        <v>1791</v>
      </c>
      <c r="K14" s="861"/>
    </row>
    <row r="15" spans="1:12" ht="15.75" customHeight="1">
      <c r="A15" s="392">
        <v>6</v>
      </c>
      <c r="B15" s="258" t="s">
        <v>81</v>
      </c>
      <c r="C15" s="644">
        <v>7130820008</v>
      </c>
      <c r="D15" s="392" t="s">
        <v>12</v>
      </c>
      <c r="E15" s="253">
        <f>VLOOKUP(C15,'SOR RATE 2025-26'!A:D,4,0)</f>
        <v>135</v>
      </c>
      <c r="F15" s="650">
        <v>36</v>
      </c>
      <c r="G15" s="253">
        <f t="shared" si="0"/>
        <v>4860</v>
      </c>
      <c r="H15" s="650">
        <v>36</v>
      </c>
      <c r="I15" s="253">
        <f t="shared" si="1"/>
        <v>4860</v>
      </c>
      <c r="K15" s="639"/>
      <c r="L15" s="639"/>
    </row>
    <row r="16" spans="1:12" ht="16.5" customHeight="1">
      <c r="A16" s="392">
        <v>7</v>
      </c>
      <c r="B16" s="251" t="s">
        <v>1412</v>
      </c>
      <c r="C16" s="592">
        <v>7130830060</v>
      </c>
      <c r="D16" s="186" t="s">
        <v>20</v>
      </c>
      <c r="E16" s="253">
        <f>VLOOKUP(C16,'SOR RATE 2025-26'!A:D,4,0)/1000</f>
        <v>80.886420000000001</v>
      </c>
      <c r="F16" s="650">
        <v>3100</v>
      </c>
      <c r="G16" s="253">
        <f>E16*F16</f>
        <v>250747.902</v>
      </c>
      <c r="H16" s="392"/>
      <c r="I16" s="253"/>
    </row>
    <row r="17" spans="1:13" ht="16.5" customHeight="1">
      <c r="A17" s="392">
        <v>8</v>
      </c>
      <c r="B17" s="251" t="s">
        <v>1413</v>
      </c>
      <c r="C17" s="592">
        <v>7130830063</v>
      </c>
      <c r="D17" s="186" t="s">
        <v>20</v>
      </c>
      <c r="E17" s="253">
        <f>VLOOKUP(C17,'SOR RATE 2025-26'!A:D,4,0)/1000</f>
        <v>108.62907000000001</v>
      </c>
      <c r="F17" s="253"/>
      <c r="G17" s="253"/>
      <c r="H17" s="650">
        <v>3100</v>
      </c>
      <c r="I17" s="253">
        <f>H17*E17</f>
        <v>336750.11700000003</v>
      </c>
    </row>
    <row r="18" spans="1:13" ht="29.25" customHeight="1">
      <c r="A18" s="392">
        <v>9</v>
      </c>
      <c r="B18" s="251" t="s">
        <v>1407</v>
      </c>
      <c r="C18" s="186">
        <v>7130830051</v>
      </c>
      <c r="D18" s="186" t="s">
        <v>12</v>
      </c>
      <c r="E18" s="253">
        <f>VLOOKUP(C18,'SOR RATE 2025-26'!A:D,4,0)</f>
        <v>190.35</v>
      </c>
      <c r="F18" s="650">
        <v>6</v>
      </c>
      <c r="G18" s="253">
        <f>E18*F18</f>
        <v>1142.0999999999999</v>
      </c>
      <c r="H18" s="392">
        <v>6</v>
      </c>
      <c r="I18" s="253">
        <f>H18*E18</f>
        <v>1142.0999999999999</v>
      </c>
      <c r="J18" s="165"/>
      <c r="K18" s="581"/>
    </row>
    <row r="19" spans="1:13" ht="16.5" customHeight="1">
      <c r="A19" s="2029">
        <v>10</v>
      </c>
      <c r="B19" s="664" t="s">
        <v>188</v>
      </c>
      <c r="C19" s="644">
        <v>7130860032</v>
      </c>
      <c r="D19" s="392" t="s">
        <v>12</v>
      </c>
      <c r="E19" s="253">
        <f>VLOOKUP(C19,'SOR RATE 2025-26'!A:D,4,0)</f>
        <v>585.41999999999996</v>
      </c>
      <c r="F19" s="650">
        <v>4</v>
      </c>
      <c r="G19" s="253">
        <f>E19*F19</f>
        <v>2341.6799999999998</v>
      </c>
      <c r="H19" s="650">
        <v>4</v>
      </c>
      <c r="I19" s="253">
        <f>H19*E19</f>
        <v>2341.6799999999998</v>
      </c>
    </row>
    <row r="20" spans="1:13" ht="16.5" customHeight="1">
      <c r="A20" s="2030"/>
      <c r="B20" s="664" t="s">
        <v>2665</v>
      </c>
      <c r="C20" s="644">
        <v>7130860076</v>
      </c>
      <c r="D20" s="392" t="s">
        <v>25</v>
      </c>
      <c r="E20" s="253">
        <f>VLOOKUP(C20,'SOR RATE 2025-26'!A:D,4,0)/1000</f>
        <v>90.645839999999993</v>
      </c>
      <c r="F20" s="650">
        <v>34</v>
      </c>
      <c r="G20" s="253">
        <f>E20*F20</f>
        <v>3081.9585599999996</v>
      </c>
      <c r="H20" s="650">
        <f>+F20</f>
        <v>34</v>
      </c>
      <c r="I20" s="253">
        <f>H20*E20</f>
        <v>3081.9585599999996</v>
      </c>
    </row>
    <row r="21" spans="1:13" ht="16.5" customHeight="1">
      <c r="A21" s="2030"/>
      <c r="B21" s="664" t="s">
        <v>61</v>
      </c>
      <c r="C21" s="721"/>
      <c r="D21" s="722"/>
      <c r="E21" s="253"/>
      <c r="F21" s="722"/>
      <c r="G21" s="722"/>
      <c r="H21" s="722"/>
      <c r="I21" s="862"/>
    </row>
    <row r="22" spans="1:13" ht="16.5" customHeight="1">
      <c r="A22" s="2031"/>
      <c r="B22" s="258" t="s">
        <v>1414</v>
      </c>
      <c r="C22" s="592">
        <v>7130810692</v>
      </c>
      <c r="D22" s="623" t="s">
        <v>15</v>
      </c>
      <c r="E22" s="253">
        <f>VLOOKUP(C22,'SOR RATE 2025-26'!A:D,4,0)</f>
        <v>371.1</v>
      </c>
      <c r="F22" s="650">
        <v>4</v>
      </c>
      <c r="G22" s="253">
        <f>E22*F22</f>
        <v>1484.4</v>
      </c>
      <c r="H22" s="650">
        <v>4</v>
      </c>
      <c r="I22" s="253">
        <f>H22*E22</f>
        <v>1484.4</v>
      </c>
      <c r="K22" s="858"/>
    </row>
    <row r="23" spans="1:13" ht="31.5" customHeight="1">
      <c r="A23" s="186">
        <v>11</v>
      </c>
      <c r="B23" s="682" t="s">
        <v>1422</v>
      </c>
      <c r="C23" s="644">
        <v>7130200202</v>
      </c>
      <c r="D23" s="253" t="s">
        <v>63</v>
      </c>
      <c r="E23" s="253">
        <f>VLOOKUP(C23,'SOR RATE 2025-26'!A:D,4,0)</f>
        <v>2970.0000000000005</v>
      </c>
      <c r="F23" s="729">
        <f>(0.65*12)+(0.3*4)</f>
        <v>9</v>
      </c>
      <c r="G23" s="253">
        <f>E23*F23</f>
        <v>26730.000000000004</v>
      </c>
      <c r="H23" s="729">
        <f>(0.65*12)+(0.3*4)</f>
        <v>9</v>
      </c>
      <c r="I23" s="253">
        <f>H23*E23</f>
        <v>26730.000000000004</v>
      </c>
      <c r="J23" s="167"/>
    </row>
    <row r="24" spans="1:13" ht="16.5" customHeight="1">
      <c r="A24" s="392">
        <v>12</v>
      </c>
      <c r="B24" s="664" t="s">
        <v>65</v>
      </c>
      <c r="C24" s="644">
        <v>7130211158</v>
      </c>
      <c r="D24" s="392" t="s">
        <v>28</v>
      </c>
      <c r="E24" s="253">
        <f>VLOOKUP(C24,'SOR RATE 2025-26'!A:D,4,0)</f>
        <v>184.42</v>
      </c>
      <c r="F24" s="650">
        <v>12</v>
      </c>
      <c r="G24" s="253">
        <f t="shared" ref="G24:G28" si="2">E24*F24</f>
        <v>2213.04</v>
      </c>
      <c r="H24" s="650">
        <v>12</v>
      </c>
      <c r="I24" s="253">
        <f t="shared" ref="I24:I28" si="3">H24*E24</f>
        <v>2213.04</v>
      </c>
    </row>
    <row r="25" spans="1:13" ht="16.5" customHeight="1">
      <c r="A25" s="392">
        <v>13</v>
      </c>
      <c r="B25" s="664" t="s">
        <v>29</v>
      </c>
      <c r="C25" s="644">
        <v>7130210809</v>
      </c>
      <c r="D25" s="392" t="s">
        <v>28</v>
      </c>
      <c r="E25" s="253">
        <f>VLOOKUP(C25,'SOR RATE 2025-26'!A:D,4,0)</f>
        <v>412.07</v>
      </c>
      <c r="F25" s="650">
        <v>6</v>
      </c>
      <c r="G25" s="253">
        <f t="shared" si="2"/>
        <v>2472.42</v>
      </c>
      <c r="H25" s="650">
        <v>6</v>
      </c>
      <c r="I25" s="253">
        <f t="shared" si="3"/>
        <v>2472.42</v>
      </c>
    </row>
    <row r="26" spans="1:13" ht="16.5" customHeight="1">
      <c r="A26" s="392">
        <v>14</v>
      </c>
      <c r="B26" s="258" t="s">
        <v>30</v>
      </c>
      <c r="C26" s="592">
        <v>7130610206</v>
      </c>
      <c r="D26" s="392" t="s">
        <v>25</v>
      </c>
      <c r="E26" s="253">
        <f>VLOOKUP(C26,'SOR RATE 2025-26'!A:D,4,0)/1000</f>
        <v>86.441000000000003</v>
      </c>
      <c r="F26" s="650">
        <v>24</v>
      </c>
      <c r="G26" s="253">
        <f t="shared" si="2"/>
        <v>2074.5839999999998</v>
      </c>
      <c r="H26" s="650">
        <v>24</v>
      </c>
      <c r="I26" s="253">
        <f t="shared" si="3"/>
        <v>2074.5839999999998</v>
      </c>
      <c r="J26" s="863"/>
      <c r="K26" s="309"/>
      <c r="L26" s="606"/>
      <c r="M26" s="606"/>
    </row>
    <row r="27" spans="1:13" ht="16.5" customHeight="1">
      <c r="A27" s="392">
        <v>15</v>
      </c>
      <c r="B27" s="645" t="s">
        <v>31</v>
      </c>
      <c r="C27" s="644">
        <v>7130880041</v>
      </c>
      <c r="D27" s="392" t="s">
        <v>32</v>
      </c>
      <c r="E27" s="253">
        <f>VLOOKUP(C27,'SOR RATE 2025-26'!A:D,4,0)</f>
        <v>104.33</v>
      </c>
      <c r="F27" s="650">
        <v>12</v>
      </c>
      <c r="G27" s="253">
        <f t="shared" si="2"/>
        <v>1251.96</v>
      </c>
      <c r="H27" s="650">
        <v>12</v>
      </c>
      <c r="I27" s="253">
        <f t="shared" si="3"/>
        <v>1251.96</v>
      </c>
    </row>
    <row r="28" spans="1:13" ht="16.5" customHeight="1">
      <c r="A28" s="392">
        <v>16</v>
      </c>
      <c r="B28" s="645" t="s">
        <v>1327</v>
      </c>
      <c r="C28" s="644">
        <v>7130830006</v>
      </c>
      <c r="D28" s="392" t="s">
        <v>25</v>
      </c>
      <c r="E28" s="253">
        <f>VLOOKUP(C28,'SOR RATE 2025-26'!A:D,4,0)</f>
        <v>209.75</v>
      </c>
      <c r="F28" s="650">
        <v>6</v>
      </c>
      <c r="G28" s="253">
        <f t="shared" si="2"/>
        <v>1258.5</v>
      </c>
      <c r="H28" s="650">
        <v>6</v>
      </c>
      <c r="I28" s="253">
        <f t="shared" si="3"/>
        <v>1258.5</v>
      </c>
    </row>
    <row r="29" spans="1:13" ht="16.5" customHeight="1">
      <c r="A29" s="2029">
        <v>17</v>
      </c>
      <c r="B29" s="664" t="s">
        <v>34</v>
      </c>
      <c r="C29" s="644"/>
      <c r="D29" s="392" t="s">
        <v>25</v>
      </c>
      <c r="E29" s="253"/>
      <c r="F29" s="650">
        <f>SUM(F30:F32)</f>
        <v>24</v>
      </c>
      <c r="G29" s="253"/>
      <c r="H29" s="650">
        <f>SUM(H30:H32)</f>
        <v>24</v>
      </c>
      <c r="I29" s="253"/>
    </row>
    <row r="30" spans="1:13" ht="16.5" customHeight="1">
      <c r="A30" s="2030"/>
      <c r="B30" s="600" t="s">
        <v>66</v>
      </c>
      <c r="C30" s="644">
        <v>7130620609</v>
      </c>
      <c r="D30" s="392" t="s">
        <v>25</v>
      </c>
      <c r="E30" s="253">
        <f>VLOOKUP(C30,'SOR RATE 2025-26'!A:D,4,0)</f>
        <v>87.55</v>
      </c>
      <c r="F30" s="650">
        <v>1</v>
      </c>
      <c r="G30" s="253">
        <f>E30*F30</f>
        <v>87.55</v>
      </c>
      <c r="H30" s="650">
        <v>1</v>
      </c>
      <c r="I30" s="253">
        <f>H30*E30</f>
        <v>87.55</v>
      </c>
    </row>
    <row r="31" spans="1:13" ht="16.5" customHeight="1">
      <c r="A31" s="2030"/>
      <c r="B31" s="600" t="s">
        <v>89</v>
      </c>
      <c r="C31" s="644">
        <v>7130620614</v>
      </c>
      <c r="D31" s="392" t="s">
        <v>25</v>
      </c>
      <c r="E31" s="253">
        <f>VLOOKUP(C31,'SOR RATE 2025-26'!A:D,4,0)</f>
        <v>86.09</v>
      </c>
      <c r="F31" s="650">
        <v>12</v>
      </c>
      <c r="G31" s="253">
        <f>E31*F31</f>
        <v>1033.08</v>
      </c>
      <c r="H31" s="650">
        <v>12</v>
      </c>
      <c r="I31" s="253">
        <f>H31*E31</f>
        <v>1033.08</v>
      </c>
    </row>
    <row r="32" spans="1:13" ht="16.5" customHeight="1">
      <c r="A32" s="2031"/>
      <c r="B32" s="600" t="s">
        <v>90</v>
      </c>
      <c r="C32" s="644">
        <v>7130620625</v>
      </c>
      <c r="D32" s="392" t="s">
        <v>25</v>
      </c>
      <c r="E32" s="253">
        <f>VLOOKUP(C32,'SOR RATE 2025-26'!A:D,4,0)</f>
        <v>84.63</v>
      </c>
      <c r="F32" s="592">
        <v>11</v>
      </c>
      <c r="G32" s="253">
        <f>E32*F32</f>
        <v>930.93</v>
      </c>
      <c r="H32" s="592">
        <v>11</v>
      </c>
      <c r="I32" s="253">
        <f>H32*E32</f>
        <v>930.93</v>
      </c>
    </row>
    <row r="33" spans="1:11" ht="16.5" customHeight="1">
      <c r="A33" s="619">
        <v>18</v>
      </c>
      <c r="B33" s="255" t="s">
        <v>45</v>
      </c>
      <c r="C33" s="644"/>
      <c r="D33" s="619"/>
      <c r="E33" s="619"/>
      <c r="F33" s="620"/>
      <c r="G33" s="620">
        <f>SUM(G10:G32)</f>
        <v>658158.50392000028</v>
      </c>
      <c r="H33" s="620"/>
      <c r="I33" s="620">
        <f>SUM(I10:I32)</f>
        <v>744160.71892000025</v>
      </c>
      <c r="J33" s="864"/>
      <c r="K33" s="859"/>
    </row>
    <row r="34" spans="1:11" ht="16.5" customHeight="1">
      <c r="A34" s="619">
        <v>19</v>
      </c>
      <c r="B34" s="255" t="s">
        <v>46</v>
      </c>
      <c r="C34" s="644"/>
      <c r="D34" s="619"/>
      <c r="E34" s="619"/>
      <c r="F34" s="865"/>
      <c r="G34" s="620">
        <f>G33/1.18</f>
        <v>557761.44400000025</v>
      </c>
      <c r="H34" s="865"/>
      <c r="I34" s="620">
        <f>I33/1.18</f>
        <v>630644.67705084768</v>
      </c>
      <c r="J34" s="866"/>
      <c r="K34" s="859"/>
    </row>
    <row r="35" spans="1:11" ht="16.5" customHeight="1">
      <c r="A35" s="392">
        <v>20</v>
      </c>
      <c r="B35" s="258" t="s">
        <v>2019</v>
      </c>
      <c r="C35" s="734"/>
      <c r="D35" s="734"/>
      <c r="E35" s="260">
        <v>7.4999999999999997E-2</v>
      </c>
      <c r="F35" s="736"/>
      <c r="G35" s="253">
        <f>E35*G34</f>
        <v>41832.108300000014</v>
      </c>
      <c r="H35" s="736"/>
      <c r="I35" s="253">
        <f>E35*I34</f>
        <v>47298.350778813576</v>
      </c>
      <c r="J35" s="1799"/>
      <c r="K35" s="639"/>
    </row>
    <row r="36" spans="1:11" ht="17.25" customHeight="1">
      <c r="A36" s="392">
        <v>21</v>
      </c>
      <c r="B36" s="616" t="s">
        <v>69</v>
      </c>
      <c r="D36" s="392" t="s">
        <v>63</v>
      </c>
      <c r="E36" s="208">
        <f>719.45*1.029</f>
        <v>740.31404999999995</v>
      </c>
      <c r="F36" s="392">
        <v>9</v>
      </c>
      <c r="G36" s="253">
        <f>E36*F36</f>
        <v>6662.8264499999996</v>
      </c>
      <c r="H36" s="392">
        <v>9</v>
      </c>
      <c r="I36" s="253">
        <f>E36*H36</f>
        <v>6662.8264499999996</v>
      </c>
      <c r="J36" s="407"/>
    </row>
    <row r="37" spans="1:11" ht="17.25" customHeight="1">
      <c r="A37" s="392">
        <v>22</v>
      </c>
      <c r="B37" s="664" t="s">
        <v>1415</v>
      </c>
      <c r="C37" s="644"/>
      <c r="D37" s="392"/>
      <c r="E37" s="253"/>
      <c r="F37" s="392"/>
      <c r="G37" s="253">
        <v>67293.22</v>
      </c>
      <c r="H37" s="392"/>
      <c r="I37" s="253">
        <v>69597.039999999994</v>
      </c>
      <c r="J37" s="320"/>
    </row>
    <row r="38" spans="1:11" ht="23.25" customHeight="1">
      <c r="A38" s="392">
        <v>23</v>
      </c>
      <c r="B38" s="616" t="s">
        <v>1902</v>
      </c>
      <c r="C38" s="644"/>
      <c r="D38" s="392"/>
      <c r="E38" s="618"/>
      <c r="F38" s="392"/>
      <c r="G38" s="253"/>
      <c r="H38" s="392"/>
      <c r="I38" s="253"/>
      <c r="J38" s="308"/>
    </row>
    <row r="39" spans="1:11" ht="19.5" customHeight="1">
      <c r="A39" s="392" t="s">
        <v>1358</v>
      </c>
      <c r="B39" s="616" t="s">
        <v>1921</v>
      </c>
      <c r="C39" s="644"/>
      <c r="D39" s="392"/>
      <c r="E39" s="342">
        <v>0.02</v>
      </c>
      <c r="F39" s="392"/>
      <c r="G39" s="253">
        <f>E39*G34</f>
        <v>11155.228880000006</v>
      </c>
      <c r="H39" s="392"/>
      <c r="I39" s="253">
        <f>E39*I34</f>
        <v>12612.893541016954</v>
      </c>
    </row>
    <row r="40" spans="1:11" ht="39" customHeight="1">
      <c r="A40" s="392">
        <v>24</v>
      </c>
      <c r="B40" s="616" t="s">
        <v>2738</v>
      </c>
      <c r="C40" s="644"/>
      <c r="D40" s="392"/>
      <c r="E40" s="618"/>
      <c r="F40" s="392"/>
      <c r="G40" s="253">
        <f>(G39+G37+G36+G35+G34)*0.125</f>
        <v>85588.103453750038</v>
      </c>
      <c r="H40" s="392"/>
      <c r="I40" s="253">
        <f>(I39+I37+I36+I35+I34)*0.125</f>
        <v>95851.973477584776</v>
      </c>
      <c r="J40" s="308"/>
    </row>
    <row r="41" spans="1:11" ht="31.5" customHeight="1">
      <c r="A41" s="636">
        <v>25</v>
      </c>
      <c r="B41" s="867" t="s">
        <v>1912</v>
      </c>
      <c r="C41" s="592"/>
      <c r="D41" s="186"/>
      <c r="E41" s="610"/>
      <c r="F41" s="610"/>
      <c r="G41" s="706">
        <f>G40+G39+G37+G36+G35+G34</f>
        <v>770292.93108375033</v>
      </c>
      <c r="H41" s="706"/>
      <c r="I41" s="706">
        <f>I40+I39+I37+I36+I35+I34</f>
        <v>862667.76129826298</v>
      </c>
      <c r="J41" s="868"/>
    </row>
    <row r="42" spans="1:11" ht="17.25" customHeight="1">
      <c r="A42" s="186">
        <v>26</v>
      </c>
      <c r="B42" s="258" t="s">
        <v>1887</v>
      </c>
      <c r="C42" s="592"/>
      <c r="D42" s="186"/>
      <c r="E42" s="610">
        <v>0.09</v>
      </c>
      <c r="F42" s="610"/>
      <c r="G42" s="610">
        <f>G41*E42</f>
        <v>69326.363797537531</v>
      </c>
      <c r="H42" s="610"/>
      <c r="I42" s="610">
        <f>I41*E42</f>
        <v>77640.09851684366</v>
      </c>
      <c r="J42" s="868"/>
    </row>
    <row r="43" spans="1:11" ht="17.25" customHeight="1">
      <c r="A43" s="186">
        <v>27</v>
      </c>
      <c r="B43" s="258" t="s">
        <v>1888</v>
      </c>
      <c r="C43" s="592"/>
      <c r="D43" s="186"/>
      <c r="E43" s="610">
        <v>0.09</v>
      </c>
      <c r="F43" s="610"/>
      <c r="G43" s="610">
        <f>G41*E43</f>
        <v>69326.363797537531</v>
      </c>
      <c r="H43" s="186"/>
      <c r="I43" s="610">
        <f>I41*E43</f>
        <v>77640.09851684366</v>
      </c>
      <c r="J43" s="164"/>
    </row>
    <row r="44" spans="1:11" ht="17.25" customHeight="1">
      <c r="A44" s="186">
        <v>28</v>
      </c>
      <c r="B44" s="258" t="s">
        <v>1889</v>
      </c>
      <c r="C44" s="592"/>
      <c r="D44" s="186"/>
      <c r="E44" s="186"/>
      <c r="F44" s="610"/>
      <c r="G44" s="610">
        <f>G41+G42+G43</f>
        <v>908945.65867882536</v>
      </c>
      <c r="H44" s="610"/>
      <c r="I44" s="610">
        <f>I41+I42+I43</f>
        <v>1017947.9583319502</v>
      </c>
    </row>
    <row r="45" spans="1:11" ht="19.5" customHeight="1">
      <c r="A45" s="636">
        <v>29</v>
      </c>
      <c r="B45" s="263" t="s">
        <v>49</v>
      </c>
      <c r="C45" s="738"/>
      <c r="D45" s="636"/>
      <c r="E45" s="636"/>
      <c r="F45" s="706"/>
      <c r="G45" s="706">
        <f>ROUND(G44,0)</f>
        <v>908946</v>
      </c>
      <c r="H45" s="636"/>
      <c r="I45" s="706">
        <f>ROUND(I44,0)</f>
        <v>1017948</v>
      </c>
      <c r="J45" s="791"/>
    </row>
    <row r="46" spans="1:11" ht="15">
      <c r="A46" s="869"/>
      <c r="B46" s="859"/>
      <c r="C46" s="870"/>
      <c r="D46" s="859"/>
      <c r="E46" s="859"/>
      <c r="F46" s="859"/>
      <c r="G46" s="859"/>
      <c r="H46" s="859"/>
      <c r="I46" s="859"/>
    </row>
    <row r="47" spans="1:11" s="183" customFormat="1" ht="18.75" customHeight="1">
      <c r="A47" s="2114" t="s">
        <v>1447</v>
      </c>
      <c r="B47" s="2114"/>
      <c r="C47" s="2114"/>
      <c r="D47" s="2114"/>
      <c r="E47" s="2114"/>
      <c r="F47" s="2114"/>
      <c r="G47" s="2114"/>
    </row>
    <row r="48" spans="1:11" s="183" customFormat="1" ht="17.25" customHeight="1">
      <c r="A48" s="2116" t="s">
        <v>2347</v>
      </c>
      <c r="B48" s="2116"/>
      <c r="C48" s="2116"/>
      <c r="D48" s="2116"/>
      <c r="E48" s="2116"/>
      <c r="F48" s="2116"/>
      <c r="G48" s="2116"/>
    </row>
    <row r="49" spans="1:9" s="183" customFormat="1" ht="2.25" customHeight="1">
      <c r="A49" s="364"/>
      <c r="B49" s="365"/>
      <c r="C49" s="366"/>
      <c r="D49" s="363"/>
      <c r="E49" s="366"/>
      <c r="F49" s="366"/>
      <c r="G49" s="363"/>
    </row>
    <row r="50" spans="1:9" s="183" customFormat="1" ht="39" customHeight="1">
      <c r="A50" s="1961" t="s">
        <v>2737</v>
      </c>
      <c r="B50" s="1961"/>
      <c r="C50" s="1961"/>
      <c r="D50" s="1961"/>
      <c r="E50" s="1961"/>
      <c r="F50" s="1961"/>
      <c r="G50" s="1961"/>
    </row>
    <row r="51" spans="1:9" s="183" customFormat="1">
      <c r="A51" s="1961" t="s">
        <v>2359</v>
      </c>
      <c r="B51" s="1961"/>
      <c r="C51" s="1961"/>
      <c r="D51" s="1961"/>
      <c r="E51" s="1961"/>
      <c r="F51" s="1961"/>
      <c r="G51" s="1961"/>
    </row>
    <row r="52" spans="1:9" s="183" customFormat="1">
      <c r="A52" s="369" t="s">
        <v>2376</v>
      </c>
      <c r="B52" s="365"/>
      <c r="C52" s="366"/>
      <c r="D52" s="363"/>
      <c r="E52" s="366"/>
      <c r="F52" s="366"/>
      <c r="G52" s="363"/>
    </row>
    <row r="53" spans="1:9" ht="18" customHeight="1">
      <c r="A53" s="1514" t="s">
        <v>50</v>
      </c>
      <c r="B53" s="2115" t="s">
        <v>2018</v>
      </c>
      <c r="C53" s="2115"/>
      <c r="D53" s="871"/>
      <c r="E53" s="871"/>
      <c r="F53" s="871"/>
      <c r="G53" s="871"/>
      <c r="H53" s="871"/>
      <c r="I53" s="871"/>
    </row>
  </sheetData>
  <mergeCells count="16">
    <mergeCell ref="H7:I7"/>
    <mergeCell ref="A19:A22"/>
    <mergeCell ref="A29:A32"/>
    <mergeCell ref="A47:G47"/>
    <mergeCell ref="B53:C53"/>
    <mergeCell ref="A48:G48"/>
    <mergeCell ref="A50:G50"/>
    <mergeCell ref="A51:G51"/>
    <mergeCell ref="B1:E1"/>
    <mergeCell ref="B3:G3"/>
    <mergeCell ref="A7:A8"/>
    <mergeCell ref="B7:B8"/>
    <mergeCell ref="C7:C8"/>
    <mergeCell ref="D7:D8"/>
    <mergeCell ref="E7:E8"/>
    <mergeCell ref="F7:G7"/>
  </mergeCells>
  <conditionalFormatting sqref="B33">
    <cfRule type="cellIs" dxfId="31" priority="2" stopIfTrue="1" operator="equal">
      <formula>"?"</formula>
    </cfRule>
  </conditionalFormatting>
  <conditionalFormatting sqref="B34">
    <cfRule type="cellIs" dxfId="30" priority="1" stopIfTrue="1" operator="equal">
      <formula>"?"</formula>
    </cfRule>
  </conditionalFormatting>
  <printOptions horizontalCentered="1"/>
  <pageMargins left="0.89" right="0.25" top="0.6" bottom="0.4" header="0.36" footer="0.27"/>
  <pageSetup paperSize="9" fitToHeight="2" orientation="landscape" verticalDpi="300" r:id="rId1"/>
  <headerFooter alignWithMargins="0"/>
  <rowBreaks count="1" manualBreakCount="1">
    <brk id="24"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96" zoomScaleNormal="96" workbookViewId="0">
      <pane xSplit="2" ySplit="9" topLeftCell="C34" activePane="bottomRight" state="frozen"/>
      <selection pane="topRight" activeCell="C1" sqref="C1"/>
      <selection pane="bottomLeft" activeCell="A10" sqref="A10"/>
      <selection pane="bottomRight" activeCell="G36" sqref="G36"/>
    </sheetView>
  </sheetViews>
  <sheetFormatPr defaultRowHeight="12.75"/>
  <cols>
    <col min="1" max="1" width="4.42578125" style="284" customWidth="1"/>
    <col min="2" max="2" width="52.28515625" style="28" customWidth="1"/>
    <col min="3" max="3" width="13.42578125" style="284" customWidth="1"/>
    <col min="4" max="4" width="6.42578125" style="28" customWidth="1"/>
    <col min="5" max="5" width="7" style="28" bestFit="1" customWidth="1"/>
    <col min="6" max="6" width="15.7109375" style="28" customWidth="1"/>
    <col min="7" max="7" width="17" style="28" customWidth="1"/>
    <col min="8" max="8" width="22.140625" style="28" customWidth="1"/>
    <col min="9" max="9" width="21" style="28" customWidth="1"/>
    <col min="10" max="10" width="8.7109375" style="28" customWidth="1"/>
    <col min="11" max="11" width="24" style="28" bestFit="1" customWidth="1"/>
    <col min="12" max="12" width="10" style="28" customWidth="1"/>
    <col min="13" max="256" width="9.140625" style="28"/>
    <col min="257" max="257" width="4.42578125" style="28" customWidth="1"/>
    <col min="258" max="258" width="51.140625" style="28" customWidth="1"/>
    <col min="259" max="259" width="13.42578125" style="28" customWidth="1"/>
    <col min="260" max="260" width="6.42578125" style="28" customWidth="1"/>
    <col min="261" max="261" width="7" style="28" bestFit="1" customWidth="1"/>
    <col min="262" max="262" width="10" style="28" customWidth="1"/>
    <col min="263" max="263" width="12" style="28" bestFit="1" customWidth="1"/>
    <col min="264" max="264" width="22.140625" style="28" customWidth="1"/>
    <col min="265" max="265" width="21" style="28" customWidth="1"/>
    <col min="266" max="266" width="8.7109375" style="28" customWidth="1"/>
    <col min="267" max="267" width="24" style="28" bestFit="1" customWidth="1"/>
    <col min="268" max="268" width="10" style="28" customWidth="1"/>
    <col min="269" max="512" width="9.140625" style="28"/>
    <col min="513" max="513" width="4.42578125" style="28" customWidth="1"/>
    <col min="514" max="514" width="51.140625" style="28" customWidth="1"/>
    <col min="515" max="515" width="13.42578125" style="28" customWidth="1"/>
    <col min="516" max="516" width="6.42578125" style="28" customWidth="1"/>
    <col min="517" max="517" width="7" style="28" bestFit="1" customWidth="1"/>
    <col min="518" max="518" width="10" style="28" customWidth="1"/>
    <col min="519" max="519" width="12" style="28" bestFit="1" customWidth="1"/>
    <col min="520" max="520" width="22.140625" style="28" customWidth="1"/>
    <col min="521" max="521" width="21" style="28" customWidth="1"/>
    <col min="522" max="522" width="8.7109375" style="28" customWidth="1"/>
    <col min="523" max="523" width="24" style="28" bestFit="1" customWidth="1"/>
    <col min="524" max="524" width="10" style="28" customWidth="1"/>
    <col min="525" max="768" width="9.140625" style="28"/>
    <col min="769" max="769" width="4.42578125" style="28" customWidth="1"/>
    <col min="770" max="770" width="51.140625" style="28" customWidth="1"/>
    <col min="771" max="771" width="13.42578125" style="28" customWidth="1"/>
    <col min="772" max="772" width="6.42578125" style="28" customWidth="1"/>
    <col min="773" max="773" width="7" style="28" bestFit="1" customWidth="1"/>
    <col min="774" max="774" width="10" style="28" customWidth="1"/>
    <col min="775" max="775" width="12" style="28" bestFit="1" customWidth="1"/>
    <col min="776" max="776" width="22.140625" style="28" customWidth="1"/>
    <col min="777" max="777" width="21" style="28" customWidth="1"/>
    <col min="778" max="778" width="8.7109375" style="28" customWidth="1"/>
    <col min="779" max="779" width="24" style="28" bestFit="1" customWidth="1"/>
    <col min="780" max="780" width="10" style="28" customWidth="1"/>
    <col min="781" max="1024" width="9.140625" style="28"/>
    <col min="1025" max="1025" width="4.42578125" style="28" customWidth="1"/>
    <col min="1026" max="1026" width="51.140625" style="28" customWidth="1"/>
    <col min="1027" max="1027" width="13.42578125" style="28" customWidth="1"/>
    <col min="1028" max="1028" width="6.42578125" style="28" customWidth="1"/>
    <col min="1029" max="1029" width="7" style="28" bestFit="1" customWidth="1"/>
    <col min="1030" max="1030" width="10" style="28" customWidth="1"/>
    <col min="1031" max="1031" width="12" style="28" bestFit="1" customWidth="1"/>
    <col min="1032" max="1032" width="22.140625" style="28" customWidth="1"/>
    <col min="1033" max="1033" width="21" style="28" customWidth="1"/>
    <col min="1034" max="1034" width="8.7109375" style="28" customWidth="1"/>
    <col min="1035" max="1035" width="24" style="28" bestFit="1" customWidth="1"/>
    <col min="1036" max="1036" width="10" style="28" customWidth="1"/>
    <col min="1037" max="1280" width="9.140625" style="28"/>
    <col min="1281" max="1281" width="4.42578125" style="28" customWidth="1"/>
    <col min="1282" max="1282" width="51.140625" style="28" customWidth="1"/>
    <col min="1283" max="1283" width="13.42578125" style="28" customWidth="1"/>
    <col min="1284" max="1284" width="6.42578125" style="28" customWidth="1"/>
    <col min="1285" max="1285" width="7" style="28" bestFit="1" customWidth="1"/>
    <col min="1286" max="1286" width="10" style="28" customWidth="1"/>
    <col min="1287" max="1287" width="12" style="28" bestFit="1" customWidth="1"/>
    <col min="1288" max="1288" width="22.140625" style="28" customWidth="1"/>
    <col min="1289" max="1289" width="21" style="28" customWidth="1"/>
    <col min="1290" max="1290" width="8.7109375" style="28" customWidth="1"/>
    <col min="1291" max="1291" width="24" style="28" bestFit="1" customWidth="1"/>
    <col min="1292" max="1292" width="10" style="28" customWidth="1"/>
    <col min="1293" max="1536" width="9.140625" style="28"/>
    <col min="1537" max="1537" width="4.42578125" style="28" customWidth="1"/>
    <col min="1538" max="1538" width="51.140625" style="28" customWidth="1"/>
    <col min="1539" max="1539" width="13.42578125" style="28" customWidth="1"/>
    <col min="1540" max="1540" width="6.42578125" style="28" customWidth="1"/>
    <col min="1541" max="1541" width="7" style="28" bestFit="1" customWidth="1"/>
    <col min="1542" max="1542" width="10" style="28" customWidth="1"/>
    <col min="1543" max="1543" width="12" style="28" bestFit="1" customWidth="1"/>
    <col min="1544" max="1544" width="22.140625" style="28" customWidth="1"/>
    <col min="1545" max="1545" width="21" style="28" customWidth="1"/>
    <col min="1546" max="1546" width="8.7109375" style="28" customWidth="1"/>
    <col min="1547" max="1547" width="24" style="28" bestFit="1" customWidth="1"/>
    <col min="1548" max="1548" width="10" style="28" customWidth="1"/>
    <col min="1549" max="1792" width="9.140625" style="28"/>
    <col min="1793" max="1793" width="4.42578125" style="28" customWidth="1"/>
    <col min="1794" max="1794" width="51.140625" style="28" customWidth="1"/>
    <col min="1795" max="1795" width="13.42578125" style="28" customWidth="1"/>
    <col min="1796" max="1796" width="6.42578125" style="28" customWidth="1"/>
    <col min="1797" max="1797" width="7" style="28" bestFit="1" customWidth="1"/>
    <col min="1798" max="1798" width="10" style="28" customWidth="1"/>
    <col min="1799" max="1799" width="12" style="28" bestFit="1" customWidth="1"/>
    <col min="1800" max="1800" width="22.140625" style="28" customWidth="1"/>
    <col min="1801" max="1801" width="21" style="28" customWidth="1"/>
    <col min="1802" max="1802" width="8.7109375" style="28" customWidth="1"/>
    <col min="1803" max="1803" width="24" style="28" bestFit="1" customWidth="1"/>
    <col min="1804" max="1804" width="10" style="28" customWidth="1"/>
    <col min="1805" max="2048" width="9.140625" style="28"/>
    <col min="2049" max="2049" width="4.42578125" style="28" customWidth="1"/>
    <col min="2050" max="2050" width="51.140625" style="28" customWidth="1"/>
    <col min="2051" max="2051" width="13.42578125" style="28" customWidth="1"/>
    <col min="2052" max="2052" width="6.42578125" style="28" customWidth="1"/>
    <col min="2053" max="2053" width="7" style="28" bestFit="1" customWidth="1"/>
    <col min="2054" max="2054" width="10" style="28" customWidth="1"/>
    <col min="2055" max="2055" width="12" style="28" bestFit="1" customWidth="1"/>
    <col min="2056" max="2056" width="22.140625" style="28" customWidth="1"/>
    <col min="2057" max="2057" width="21" style="28" customWidth="1"/>
    <col min="2058" max="2058" width="8.7109375" style="28" customWidth="1"/>
    <col min="2059" max="2059" width="24" style="28" bestFit="1" customWidth="1"/>
    <col min="2060" max="2060" width="10" style="28" customWidth="1"/>
    <col min="2061" max="2304" width="9.140625" style="28"/>
    <col min="2305" max="2305" width="4.42578125" style="28" customWidth="1"/>
    <col min="2306" max="2306" width="51.140625" style="28" customWidth="1"/>
    <col min="2307" max="2307" width="13.42578125" style="28" customWidth="1"/>
    <col min="2308" max="2308" width="6.42578125" style="28" customWidth="1"/>
    <col min="2309" max="2309" width="7" style="28" bestFit="1" customWidth="1"/>
    <col min="2310" max="2310" width="10" style="28" customWidth="1"/>
    <col min="2311" max="2311" width="12" style="28" bestFit="1" customWidth="1"/>
    <col min="2312" max="2312" width="22.140625" style="28" customWidth="1"/>
    <col min="2313" max="2313" width="21" style="28" customWidth="1"/>
    <col min="2314" max="2314" width="8.7109375" style="28" customWidth="1"/>
    <col min="2315" max="2315" width="24" style="28" bestFit="1" customWidth="1"/>
    <col min="2316" max="2316" width="10" style="28" customWidth="1"/>
    <col min="2317" max="2560" width="9.140625" style="28"/>
    <col min="2561" max="2561" width="4.42578125" style="28" customWidth="1"/>
    <col min="2562" max="2562" width="51.140625" style="28" customWidth="1"/>
    <col min="2563" max="2563" width="13.42578125" style="28" customWidth="1"/>
    <col min="2564" max="2564" width="6.42578125" style="28" customWidth="1"/>
    <col min="2565" max="2565" width="7" style="28" bestFit="1" customWidth="1"/>
    <col min="2566" max="2566" width="10" style="28" customWidth="1"/>
    <col min="2567" max="2567" width="12" style="28" bestFit="1" customWidth="1"/>
    <col min="2568" max="2568" width="22.140625" style="28" customWidth="1"/>
    <col min="2569" max="2569" width="21" style="28" customWidth="1"/>
    <col min="2570" max="2570" width="8.7109375" style="28" customWidth="1"/>
    <col min="2571" max="2571" width="24" style="28" bestFit="1" customWidth="1"/>
    <col min="2572" max="2572" width="10" style="28" customWidth="1"/>
    <col min="2573" max="2816" width="9.140625" style="28"/>
    <col min="2817" max="2817" width="4.42578125" style="28" customWidth="1"/>
    <col min="2818" max="2818" width="51.140625" style="28" customWidth="1"/>
    <col min="2819" max="2819" width="13.42578125" style="28" customWidth="1"/>
    <col min="2820" max="2820" width="6.42578125" style="28" customWidth="1"/>
    <col min="2821" max="2821" width="7" style="28" bestFit="1" customWidth="1"/>
    <col min="2822" max="2822" width="10" style="28" customWidth="1"/>
    <col min="2823" max="2823" width="12" style="28" bestFit="1" customWidth="1"/>
    <col min="2824" max="2824" width="22.140625" style="28" customWidth="1"/>
    <col min="2825" max="2825" width="21" style="28" customWidth="1"/>
    <col min="2826" max="2826" width="8.7109375" style="28" customWidth="1"/>
    <col min="2827" max="2827" width="24" style="28" bestFit="1" customWidth="1"/>
    <col min="2828" max="2828" width="10" style="28" customWidth="1"/>
    <col min="2829" max="3072" width="9.140625" style="28"/>
    <col min="3073" max="3073" width="4.42578125" style="28" customWidth="1"/>
    <col min="3074" max="3074" width="51.140625" style="28" customWidth="1"/>
    <col min="3075" max="3075" width="13.42578125" style="28" customWidth="1"/>
    <col min="3076" max="3076" width="6.42578125" style="28" customWidth="1"/>
    <col min="3077" max="3077" width="7" style="28" bestFit="1" customWidth="1"/>
    <col min="3078" max="3078" width="10" style="28" customWidth="1"/>
    <col min="3079" max="3079" width="12" style="28" bestFit="1" customWidth="1"/>
    <col min="3080" max="3080" width="22.140625" style="28" customWidth="1"/>
    <col min="3081" max="3081" width="21" style="28" customWidth="1"/>
    <col min="3082" max="3082" width="8.7109375" style="28" customWidth="1"/>
    <col min="3083" max="3083" width="24" style="28" bestFit="1" customWidth="1"/>
    <col min="3084" max="3084" width="10" style="28" customWidth="1"/>
    <col min="3085" max="3328" width="9.140625" style="28"/>
    <col min="3329" max="3329" width="4.42578125" style="28" customWidth="1"/>
    <col min="3330" max="3330" width="51.140625" style="28" customWidth="1"/>
    <col min="3331" max="3331" width="13.42578125" style="28" customWidth="1"/>
    <col min="3332" max="3332" width="6.42578125" style="28" customWidth="1"/>
    <col min="3333" max="3333" width="7" style="28" bestFit="1" customWidth="1"/>
    <col min="3334" max="3334" width="10" style="28" customWidth="1"/>
    <col min="3335" max="3335" width="12" style="28" bestFit="1" customWidth="1"/>
    <col min="3336" max="3336" width="22.140625" style="28" customWidth="1"/>
    <col min="3337" max="3337" width="21" style="28" customWidth="1"/>
    <col min="3338" max="3338" width="8.7109375" style="28" customWidth="1"/>
    <col min="3339" max="3339" width="24" style="28" bestFit="1" customWidth="1"/>
    <col min="3340" max="3340" width="10" style="28" customWidth="1"/>
    <col min="3341" max="3584" width="9.140625" style="28"/>
    <col min="3585" max="3585" width="4.42578125" style="28" customWidth="1"/>
    <col min="3586" max="3586" width="51.140625" style="28" customWidth="1"/>
    <col min="3587" max="3587" width="13.42578125" style="28" customWidth="1"/>
    <col min="3588" max="3588" width="6.42578125" style="28" customWidth="1"/>
    <col min="3589" max="3589" width="7" style="28" bestFit="1" customWidth="1"/>
    <col min="3590" max="3590" width="10" style="28" customWidth="1"/>
    <col min="3591" max="3591" width="12" style="28" bestFit="1" customWidth="1"/>
    <col min="3592" max="3592" width="22.140625" style="28" customWidth="1"/>
    <col min="3593" max="3593" width="21" style="28" customWidth="1"/>
    <col min="3594" max="3594" width="8.7109375" style="28" customWidth="1"/>
    <col min="3595" max="3595" width="24" style="28" bestFit="1" customWidth="1"/>
    <col min="3596" max="3596" width="10" style="28" customWidth="1"/>
    <col min="3597" max="3840" width="9.140625" style="28"/>
    <col min="3841" max="3841" width="4.42578125" style="28" customWidth="1"/>
    <col min="3842" max="3842" width="51.140625" style="28" customWidth="1"/>
    <col min="3843" max="3843" width="13.42578125" style="28" customWidth="1"/>
    <col min="3844" max="3844" width="6.42578125" style="28" customWidth="1"/>
    <col min="3845" max="3845" width="7" style="28" bestFit="1" customWidth="1"/>
    <col min="3846" max="3846" width="10" style="28" customWidth="1"/>
    <col min="3847" max="3847" width="12" style="28" bestFit="1" customWidth="1"/>
    <col min="3848" max="3848" width="22.140625" style="28" customWidth="1"/>
    <col min="3849" max="3849" width="21" style="28" customWidth="1"/>
    <col min="3850" max="3850" width="8.7109375" style="28" customWidth="1"/>
    <col min="3851" max="3851" width="24" style="28" bestFit="1" customWidth="1"/>
    <col min="3852" max="3852" width="10" style="28" customWidth="1"/>
    <col min="3853" max="4096" width="9.140625" style="28"/>
    <col min="4097" max="4097" width="4.42578125" style="28" customWidth="1"/>
    <col min="4098" max="4098" width="51.140625" style="28" customWidth="1"/>
    <col min="4099" max="4099" width="13.42578125" style="28" customWidth="1"/>
    <col min="4100" max="4100" width="6.42578125" style="28" customWidth="1"/>
    <col min="4101" max="4101" width="7" style="28" bestFit="1" customWidth="1"/>
    <col min="4102" max="4102" width="10" style="28" customWidth="1"/>
    <col min="4103" max="4103" width="12" style="28" bestFit="1" customWidth="1"/>
    <col min="4104" max="4104" width="22.140625" style="28" customWidth="1"/>
    <col min="4105" max="4105" width="21" style="28" customWidth="1"/>
    <col min="4106" max="4106" width="8.7109375" style="28" customWidth="1"/>
    <col min="4107" max="4107" width="24" style="28" bestFit="1" customWidth="1"/>
    <col min="4108" max="4108" width="10" style="28" customWidth="1"/>
    <col min="4109" max="4352" width="9.140625" style="28"/>
    <col min="4353" max="4353" width="4.42578125" style="28" customWidth="1"/>
    <col min="4354" max="4354" width="51.140625" style="28" customWidth="1"/>
    <col min="4355" max="4355" width="13.42578125" style="28" customWidth="1"/>
    <col min="4356" max="4356" width="6.42578125" style="28" customWidth="1"/>
    <col min="4357" max="4357" width="7" style="28" bestFit="1" customWidth="1"/>
    <col min="4358" max="4358" width="10" style="28" customWidth="1"/>
    <col min="4359" max="4359" width="12" style="28" bestFit="1" customWidth="1"/>
    <col min="4360" max="4360" width="22.140625" style="28" customWidth="1"/>
    <col min="4361" max="4361" width="21" style="28" customWidth="1"/>
    <col min="4362" max="4362" width="8.7109375" style="28" customWidth="1"/>
    <col min="4363" max="4363" width="24" style="28" bestFit="1" customWidth="1"/>
    <col min="4364" max="4364" width="10" style="28" customWidth="1"/>
    <col min="4365" max="4608" width="9.140625" style="28"/>
    <col min="4609" max="4609" width="4.42578125" style="28" customWidth="1"/>
    <col min="4610" max="4610" width="51.140625" style="28" customWidth="1"/>
    <col min="4611" max="4611" width="13.42578125" style="28" customWidth="1"/>
    <col min="4612" max="4612" width="6.42578125" style="28" customWidth="1"/>
    <col min="4613" max="4613" width="7" style="28" bestFit="1" customWidth="1"/>
    <col min="4614" max="4614" width="10" style="28" customWidth="1"/>
    <col min="4615" max="4615" width="12" style="28" bestFit="1" customWidth="1"/>
    <col min="4616" max="4616" width="22.140625" style="28" customWidth="1"/>
    <col min="4617" max="4617" width="21" style="28" customWidth="1"/>
    <col min="4618" max="4618" width="8.7109375" style="28" customWidth="1"/>
    <col min="4619" max="4619" width="24" style="28" bestFit="1" customWidth="1"/>
    <col min="4620" max="4620" width="10" style="28" customWidth="1"/>
    <col min="4621" max="4864" width="9.140625" style="28"/>
    <col min="4865" max="4865" width="4.42578125" style="28" customWidth="1"/>
    <col min="4866" max="4866" width="51.140625" style="28" customWidth="1"/>
    <col min="4867" max="4867" width="13.42578125" style="28" customWidth="1"/>
    <col min="4868" max="4868" width="6.42578125" style="28" customWidth="1"/>
    <col min="4869" max="4869" width="7" style="28" bestFit="1" customWidth="1"/>
    <col min="4870" max="4870" width="10" style="28" customWidth="1"/>
    <col min="4871" max="4871" width="12" style="28" bestFit="1" customWidth="1"/>
    <col min="4872" max="4872" width="22.140625" style="28" customWidth="1"/>
    <col min="4873" max="4873" width="21" style="28" customWidth="1"/>
    <col min="4874" max="4874" width="8.7109375" style="28" customWidth="1"/>
    <col min="4875" max="4875" width="24" style="28" bestFit="1" customWidth="1"/>
    <col min="4876" max="4876" width="10" style="28" customWidth="1"/>
    <col min="4877" max="5120" width="9.140625" style="28"/>
    <col min="5121" max="5121" width="4.42578125" style="28" customWidth="1"/>
    <col min="5122" max="5122" width="51.140625" style="28" customWidth="1"/>
    <col min="5123" max="5123" width="13.42578125" style="28" customWidth="1"/>
    <col min="5124" max="5124" width="6.42578125" style="28" customWidth="1"/>
    <col min="5125" max="5125" width="7" style="28" bestFit="1" customWidth="1"/>
    <col min="5126" max="5126" width="10" style="28" customWidth="1"/>
    <col min="5127" max="5127" width="12" style="28" bestFit="1" customWidth="1"/>
    <col min="5128" max="5128" width="22.140625" style="28" customWidth="1"/>
    <col min="5129" max="5129" width="21" style="28" customWidth="1"/>
    <col min="5130" max="5130" width="8.7109375" style="28" customWidth="1"/>
    <col min="5131" max="5131" width="24" style="28" bestFit="1" customWidth="1"/>
    <col min="5132" max="5132" width="10" style="28" customWidth="1"/>
    <col min="5133" max="5376" width="9.140625" style="28"/>
    <col min="5377" max="5377" width="4.42578125" style="28" customWidth="1"/>
    <col min="5378" max="5378" width="51.140625" style="28" customWidth="1"/>
    <col min="5379" max="5379" width="13.42578125" style="28" customWidth="1"/>
    <col min="5380" max="5380" width="6.42578125" style="28" customWidth="1"/>
    <col min="5381" max="5381" width="7" style="28" bestFit="1" customWidth="1"/>
    <col min="5382" max="5382" width="10" style="28" customWidth="1"/>
    <col min="5383" max="5383" width="12" style="28" bestFit="1" customWidth="1"/>
    <col min="5384" max="5384" width="22.140625" style="28" customWidth="1"/>
    <col min="5385" max="5385" width="21" style="28" customWidth="1"/>
    <col min="5386" max="5386" width="8.7109375" style="28" customWidth="1"/>
    <col min="5387" max="5387" width="24" style="28" bestFit="1" customWidth="1"/>
    <col min="5388" max="5388" width="10" style="28" customWidth="1"/>
    <col min="5389" max="5632" width="9.140625" style="28"/>
    <col min="5633" max="5633" width="4.42578125" style="28" customWidth="1"/>
    <col min="5634" max="5634" width="51.140625" style="28" customWidth="1"/>
    <col min="5635" max="5635" width="13.42578125" style="28" customWidth="1"/>
    <col min="5636" max="5636" width="6.42578125" style="28" customWidth="1"/>
    <col min="5637" max="5637" width="7" style="28" bestFit="1" customWidth="1"/>
    <col min="5638" max="5638" width="10" style="28" customWidth="1"/>
    <col min="5639" max="5639" width="12" style="28" bestFit="1" customWidth="1"/>
    <col min="5640" max="5640" width="22.140625" style="28" customWidth="1"/>
    <col min="5641" max="5641" width="21" style="28" customWidth="1"/>
    <col min="5642" max="5642" width="8.7109375" style="28" customWidth="1"/>
    <col min="5643" max="5643" width="24" style="28" bestFit="1" customWidth="1"/>
    <col min="5644" max="5644" width="10" style="28" customWidth="1"/>
    <col min="5645" max="5888" width="9.140625" style="28"/>
    <col min="5889" max="5889" width="4.42578125" style="28" customWidth="1"/>
    <col min="5890" max="5890" width="51.140625" style="28" customWidth="1"/>
    <col min="5891" max="5891" width="13.42578125" style="28" customWidth="1"/>
    <col min="5892" max="5892" width="6.42578125" style="28" customWidth="1"/>
    <col min="5893" max="5893" width="7" style="28" bestFit="1" customWidth="1"/>
    <col min="5894" max="5894" width="10" style="28" customWidth="1"/>
    <col min="5895" max="5895" width="12" style="28" bestFit="1" customWidth="1"/>
    <col min="5896" max="5896" width="22.140625" style="28" customWidth="1"/>
    <col min="5897" max="5897" width="21" style="28" customWidth="1"/>
    <col min="5898" max="5898" width="8.7109375" style="28" customWidth="1"/>
    <col min="5899" max="5899" width="24" style="28" bestFit="1" customWidth="1"/>
    <col min="5900" max="5900" width="10" style="28" customWidth="1"/>
    <col min="5901" max="6144" width="9.140625" style="28"/>
    <col min="6145" max="6145" width="4.42578125" style="28" customWidth="1"/>
    <col min="6146" max="6146" width="51.140625" style="28" customWidth="1"/>
    <col min="6147" max="6147" width="13.42578125" style="28" customWidth="1"/>
    <col min="6148" max="6148" width="6.42578125" style="28" customWidth="1"/>
    <col min="6149" max="6149" width="7" style="28" bestFit="1" customWidth="1"/>
    <col min="6150" max="6150" width="10" style="28" customWidth="1"/>
    <col min="6151" max="6151" width="12" style="28" bestFit="1" customWidth="1"/>
    <col min="6152" max="6152" width="22.140625" style="28" customWidth="1"/>
    <col min="6153" max="6153" width="21" style="28" customWidth="1"/>
    <col min="6154" max="6154" width="8.7109375" style="28" customWidth="1"/>
    <col min="6155" max="6155" width="24" style="28" bestFit="1" customWidth="1"/>
    <col min="6156" max="6156" width="10" style="28" customWidth="1"/>
    <col min="6157" max="6400" width="9.140625" style="28"/>
    <col min="6401" max="6401" width="4.42578125" style="28" customWidth="1"/>
    <col min="6402" max="6402" width="51.140625" style="28" customWidth="1"/>
    <col min="6403" max="6403" width="13.42578125" style="28" customWidth="1"/>
    <col min="6404" max="6404" width="6.42578125" style="28" customWidth="1"/>
    <col min="6405" max="6405" width="7" style="28" bestFit="1" customWidth="1"/>
    <col min="6406" max="6406" width="10" style="28" customWidth="1"/>
    <col min="6407" max="6407" width="12" style="28" bestFit="1" customWidth="1"/>
    <col min="6408" max="6408" width="22.140625" style="28" customWidth="1"/>
    <col min="6409" max="6409" width="21" style="28" customWidth="1"/>
    <col min="6410" max="6410" width="8.7109375" style="28" customWidth="1"/>
    <col min="6411" max="6411" width="24" style="28" bestFit="1" customWidth="1"/>
    <col min="6412" max="6412" width="10" style="28" customWidth="1"/>
    <col min="6413" max="6656" width="9.140625" style="28"/>
    <col min="6657" max="6657" width="4.42578125" style="28" customWidth="1"/>
    <col min="6658" max="6658" width="51.140625" style="28" customWidth="1"/>
    <col min="6659" max="6659" width="13.42578125" style="28" customWidth="1"/>
    <col min="6660" max="6660" width="6.42578125" style="28" customWidth="1"/>
    <col min="6661" max="6661" width="7" style="28" bestFit="1" customWidth="1"/>
    <col min="6662" max="6662" width="10" style="28" customWidth="1"/>
    <col min="6663" max="6663" width="12" style="28" bestFit="1" customWidth="1"/>
    <col min="6664" max="6664" width="22.140625" style="28" customWidth="1"/>
    <col min="6665" max="6665" width="21" style="28" customWidth="1"/>
    <col min="6666" max="6666" width="8.7109375" style="28" customWidth="1"/>
    <col min="6667" max="6667" width="24" style="28" bestFit="1" customWidth="1"/>
    <col min="6668" max="6668" width="10" style="28" customWidth="1"/>
    <col min="6669" max="6912" width="9.140625" style="28"/>
    <col min="6913" max="6913" width="4.42578125" style="28" customWidth="1"/>
    <col min="6914" max="6914" width="51.140625" style="28" customWidth="1"/>
    <col min="6915" max="6915" width="13.42578125" style="28" customWidth="1"/>
    <col min="6916" max="6916" width="6.42578125" style="28" customWidth="1"/>
    <col min="6917" max="6917" width="7" style="28" bestFit="1" customWidth="1"/>
    <col min="6918" max="6918" width="10" style="28" customWidth="1"/>
    <col min="6919" max="6919" width="12" style="28" bestFit="1" customWidth="1"/>
    <col min="6920" max="6920" width="22.140625" style="28" customWidth="1"/>
    <col min="6921" max="6921" width="21" style="28" customWidth="1"/>
    <col min="6922" max="6922" width="8.7109375" style="28" customWidth="1"/>
    <col min="6923" max="6923" width="24" style="28" bestFit="1" customWidth="1"/>
    <col min="6924" max="6924" width="10" style="28" customWidth="1"/>
    <col min="6925" max="7168" width="9.140625" style="28"/>
    <col min="7169" max="7169" width="4.42578125" style="28" customWidth="1"/>
    <col min="7170" max="7170" width="51.140625" style="28" customWidth="1"/>
    <col min="7171" max="7171" width="13.42578125" style="28" customWidth="1"/>
    <col min="7172" max="7172" width="6.42578125" style="28" customWidth="1"/>
    <col min="7173" max="7173" width="7" style="28" bestFit="1" customWidth="1"/>
    <col min="7174" max="7174" width="10" style="28" customWidth="1"/>
    <col min="7175" max="7175" width="12" style="28" bestFit="1" customWidth="1"/>
    <col min="7176" max="7176" width="22.140625" style="28" customWidth="1"/>
    <col min="7177" max="7177" width="21" style="28" customWidth="1"/>
    <col min="7178" max="7178" width="8.7109375" style="28" customWidth="1"/>
    <col min="7179" max="7179" width="24" style="28" bestFit="1" customWidth="1"/>
    <col min="7180" max="7180" width="10" style="28" customWidth="1"/>
    <col min="7181" max="7424" width="9.140625" style="28"/>
    <col min="7425" max="7425" width="4.42578125" style="28" customWidth="1"/>
    <col min="7426" max="7426" width="51.140625" style="28" customWidth="1"/>
    <col min="7427" max="7427" width="13.42578125" style="28" customWidth="1"/>
    <col min="7428" max="7428" width="6.42578125" style="28" customWidth="1"/>
    <col min="7429" max="7429" width="7" style="28" bestFit="1" customWidth="1"/>
    <col min="7430" max="7430" width="10" style="28" customWidth="1"/>
    <col min="7431" max="7431" width="12" style="28" bestFit="1" customWidth="1"/>
    <col min="7432" max="7432" width="22.140625" style="28" customWidth="1"/>
    <col min="7433" max="7433" width="21" style="28" customWidth="1"/>
    <col min="7434" max="7434" width="8.7109375" style="28" customWidth="1"/>
    <col min="7435" max="7435" width="24" style="28" bestFit="1" customWidth="1"/>
    <col min="7436" max="7436" width="10" style="28" customWidth="1"/>
    <col min="7437" max="7680" width="9.140625" style="28"/>
    <col min="7681" max="7681" width="4.42578125" style="28" customWidth="1"/>
    <col min="7682" max="7682" width="51.140625" style="28" customWidth="1"/>
    <col min="7683" max="7683" width="13.42578125" style="28" customWidth="1"/>
    <col min="7684" max="7684" width="6.42578125" style="28" customWidth="1"/>
    <col min="7685" max="7685" width="7" style="28" bestFit="1" customWidth="1"/>
    <col min="7686" max="7686" width="10" style="28" customWidth="1"/>
    <col min="7687" max="7687" width="12" style="28" bestFit="1" customWidth="1"/>
    <col min="7688" max="7688" width="22.140625" style="28" customWidth="1"/>
    <col min="7689" max="7689" width="21" style="28" customWidth="1"/>
    <col min="7690" max="7690" width="8.7109375" style="28" customWidth="1"/>
    <col min="7691" max="7691" width="24" style="28" bestFit="1" customWidth="1"/>
    <col min="7692" max="7692" width="10" style="28" customWidth="1"/>
    <col min="7693" max="7936" width="9.140625" style="28"/>
    <col min="7937" max="7937" width="4.42578125" style="28" customWidth="1"/>
    <col min="7938" max="7938" width="51.140625" style="28" customWidth="1"/>
    <col min="7939" max="7939" width="13.42578125" style="28" customWidth="1"/>
    <col min="7940" max="7940" width="6.42578125" style="28" customWidth="1"/>
    <col min="7941" max="7941" width="7" style="28" bestFit="1" customWidth="1"/>
    <col min="7942" max="7942" width="10" style="28" customWidth="1"/>
    <col min="7943" max="7943" width="12" style="28" bestFit="1" customWidth="1"/>
    <col min="7944" max="7944" width="22.140625" style="28" customWidth="1"/>
    <col min="7945" max="7945" width="21" style="28" customWidth="1"/>
    <col min="7946" max="7946" width="8.7109375" style="28" customWidth="1"/>
    <col min="7947" max="7947" width="24" style="28" bestFit="1" customWidth="1"/>
    <col min="7948" max="7948" width="10" style="28" customWidth="1"/>
    <col min="7949" max="8192" width="9.140625" style="28"/>
    <col min="8193" max="8193" width="4.42578125" style="28" customWidth="1"/>
    <col min="8194" max="8194" width="51.140625" style="28" customWidth="1"/>
    <col min="8195" max="8195" width="13.42578125" style="28" customWidth="1"/>
    <col min="8196" max="8196" width="6.42578125" style="28" customWidth="1"/>
    <col min="8197" max="8197" width="7" style="28" bestFit="1" customWidth="1"/>
    <col min="8198" max="8198" width="10" style="28" customWidth="1"/>
    <col min="8199" max="8199" width="12" style="28" bestFit="1" customWidth="1"/>
    <col min="8200" max="8200" width="22.140625" style="28" customWidth="1"/>
    <col min="8201" max="8201" width="21" style="28" customWidth="1"/>
    <col min="8202" max="8202" width="8.7109375" style="28" customWidth="1"/>
    <col min="8203" max="8203" width="24" style="28" bestFit="1" customWidth="1"/>
    <col min="8204" max="8204" width="10" style="28" customWidth="1"/>
    <col min="8205" max="8448" width="9.140625" style="28"/>
    <col min="8449" max="8449" width="4.42578125" style="28" customWidth="1"/>
    <col min="8450" max="8450" width="51.140625" style="28" customWidth="1"/>
    <col min="8451" max="8451" width="13.42578125" style="28" customWidth="1"/>
    <col min="8452" max="8452" width="6.42578125" style="28" customWidth="1"/>
    <col min="8453" max="8453" width="7" style="28" bestFit="1" customWidth="1"/>
    <col min="8454" max="8454" width="10" style="28" customWidth="1"/>
    <col min="8455" max="8455" width="12" style="28" bestFit="1" customWidth="1"/>
    <col min="8456" max="8456" width="22.140625" style="28" customWidth="1"/>
    <col min="8457" max="8457" width="21" style="28" customWidth="1"/>
    <col min="8458" max="8458" width="8.7109375" style="28" customWidth="1"/>
    <col min="8459" max="8459" width="24" style="28" bestFit="1" customWidth="1"/>
    <col min="8460" max="8460" width="10" style="28" customWidth="1"/>
    <col min="8461" max="8704" width="9.140625" style="28"/>
    <col min="8705" max="8705" width="4.42578125" style="28" customWidth="1"/>
    <col min="8706" max="8706" width="51.140625" style="28" customWidth="1"/>
    <col min="8707" max="8707" width="13.42578125" style="28" customWidth="1"/>
    <col min="8708" max="8708" width="6.42578125" style="28" customWidth="1"/>
    <col min="8709" max="8709" width="7" style="28" bestFit="1" customWidth="1"/>
    <col min="8710" max="8710" width="10" style="28" customWidth="1"/>
    <col min="8711" max="8711" width="12" style="28" bestFit="1" customWidth="1"/>
    <col min="8712" max="8712" width="22.140625" style="28" customWidth="1"/>
    <col min="8713" max="8713" width="21" style="28" customWidth="1"/>
    <col min="8714" max="8714" width="8.7109375" style="28" customWidth="1"/>
    <col min="8715" max="8715" width="24" style="28" bestFit="1" customWidth="1"/>
    <col min="8716" max="8716" width="10" style="28" customWidth="1"/>
    <col min="8717" max="8960" width="9.140625" style="28"/>
    <col min="8961" max="8961" width="4.42578125" style="28" customWidth="1"/>
    <col min="8962" max="8962" width="51.140625" style="28" customWidth="1"/>
    <col min="8963" max="8963" width="13.42578125" style="28" customWidth="1"/>
    <col min="8964" max="8964" width="6.42578125" style="28" customWidth="1"/>
    <col min="8965" max="8965" width="7" style="28" bestFit="1" customWidth="1"/>
    <col min="8966" max="8966" width="10" style="28" customWidth="1"/>
    <col min="8967" max="8967" width="12" style="28" bestFit="1" customWidth="1"/>
    <col min="8968" max="8968" width="22.140625" style="28" customWidth="1"/>
    <col min="8969" max="8969" width="21" style="28" customWidth="1"/>
    <col min="8970" max="8970" width="8.7109375" style="28" customWidth="1"/>
    <col min="8971" max="8971" width="24" style="28" bestFit="1" customWidth="1"/>
    <col min="8972" max="8972" width="10" style="28" customWidth="1"/>
    <col min="8973" max="9216" width="9.140625" style="28"/>
    <col min="9217" max="9217" width="4.42578125" style="28" customWidth="1"/>
    <col min="9218" max="9218" width="51.140625" style="28" customWidth="1"/>
    <col min="9219" max="9219" width="13.42578125" style="28" customWidth="1"/>
    <col min="9220" max="9220" width="6.42578125" style="28" customWidth="1"/>
    <col min="9221" max="9221" width="7" style="28" bestFit="1" customWidth="1"/>
    <col min="9222" max="9222" width="10" style="28" customWidth="1"/>
    <col min="9223" max="9223" width="12" style="28" bestFit="1" customWidth="1"/>
    <col min="9224" max="9224" width="22.140625" style="28" customWidth="1"/>
    <col min="9225" max="9225" width="21" style="28" customWidth="1"/>
    <col min="9226" max="9226" width="8.7109375" style="28" customWidth="1"/>
    <col min="9227" max="9227" width="24" style="28" bestFit="1" customWidth="1"/>
    <col min="9228" max="9228" width="10" style="28" customWidth="1"/>
    <col min="9229" max="9472" width="9.140625" style="28"/>
    <col min="9473" max="9473" width="4.42578125" style="28" customWidth="1"/>
    <col min="9474" max="9474" width="51.140625" style="28" customWidth="1"/>
    <col min="9475" max="9475" width="13.42578125" style="28" customWidth="1"/>
    <col min="9476" max="9476" width="6.42578125" style="28" customWidth="1"/>
    <col min="9477" max="9477" width="7" style="28" bestFit="1" customWidth="1"/>
    <col min="9478" max="9478" width="10" style="28" customWidth="1"/>
    <col min="9479" max="9479" width="12" style="28" bestFit="1" customWidth="1"/>
    <col min="9480" max="9480" width="22.140625" style="28" customWidth="1"/>
    <col min="9481" max="9481" width="21" style="28" customWidth="1"/>
    <col min="9482" max="9482" width="8.7109375" style="28" customWidth="1"/>
    <col min="9483" max="9483" width="24" style="28" bestFit="1" customWidth="1"/>
    <col min="9484" max="9484" width="10" style="28" customWidth="1"/>
    <col min="9485" max="9728" width="9.140625" style="28"/>
    <col min="9729" max="9729" width="4.42578125" style="28" customWidth="1"/>
    <col min="9730" max="9730" width="51.140625" style="28" customWidth="1"/>
    <col min="9731" max="9731" width="13.42578125" style="28" customWidth="1"/>
    <col min="9732" max="9732" width="6.42578125" style="28" customWidth="1"/>
    <col min="9733" max="9733" width="7" style="28" bestFit="1" customWidth="1"/>
    <col min="9734" max="9734" width="10" style="28" customWidth="1"/>
    <col min="9735" max="9735" width="12" style="28" bestFit="1" customWidth="1"/>
    <col min="9736" max="9736" width="22.140625" style="28" customWidth="1"/>
    <col min="9737" max="9737" width="21" style="28" customWidth="1"/>
    <col min="9738" max="9738" width="8.7109375" style="28" customWidth="1"/>
    <col min="9739" max="9739" width="24" style="28" bestFit="1" customWidth="1"/>
    <col min="9740" max="9740" width="10" style="28" customWidth="1"/>
    <col min="9741" max="9984" width="9.140625" style="28"/>
    <col min="9985" max="9985" width="4.42578125" style="28" customWidth="1"/>
    <col min="9986" max="9986" width="51.140625" style="28" customWidth="1"/>
    <col min="9987" max="9987" width="13.42578125" style="28" customWidth="1"/>
    <col min="9988" max="9988" width="6.42578125" style="28" customWidth="1"/>
    <col min="9989" max="9989" width="7" style="28" bestFit="1" customWidth="1"/>
    <col min="9990" max="9990" width="10" style="28" customWidth="1"/>
    <col min="9991" max="9991" width="12" style="28" bestFit="1" customWidth="1"/>
    <col min="9992" max="9992" width="22.140625" style="28" customWidth="1"/>
    <col min="9993" max="9993" width="21" style="28" customWidth="1"/>
    <col min="9994" max="9994" width="8.7109375" style="28" customWidth="1"/>
    <col min="9995" max="9995" width="24" style="28" bestFit="1" customWidth="1"/>
    <col min="9996" max="9996" width="10" style="28" customWidth="1"/>
    <col min="9997" max="10240" width="9.140625" style="28"/>
    <col min="10241" max="10241" width="4.42578125" style="28" customWidth="1"/>
    <col min="10242" max="10242" width="51.140625" style="28" customWidth="1"/>
    <col min="10243" max="10243" width="13.42578125" style="28" customWidth="1"/>
    <col min="10244" max="10244" width="6.42578125" style="28" customWidth="1"/>
    <col min="10245" max="10245" width="7" style="28" bestFit="1" customWidth="1"/>
    <col min="10246" max="10246" width="10" style="28" customWidth="1"/>
    <col min="10247" max="10247" width="12" style="28" bestFit="1" customWidth="1"/>
    <col min="10248" max="10248" width="22.140625" style="28" customWidth="1"/>
    <col min="10249" max="10249" width="21" style="28" customWidth="1"/>
    <col min="10250" max="10250" width="8.7109375" style="28" customWidth="1"/>
    <col min="10251" max="10251" width="24" style="28" bestFit="1" customWidth="1"/>
    <col min="10252" max="10252" width="10" style="28" customWidth="1"/>
    <col min="10253" max="10496" width="9.140625" style="28"/>
    <col min="10497" max="10497" width="4.42578125" style="28" customWidth="1"/>
    <col min="10498" max="10498" width="51.140625" style="28" customWidth="1"/>
    <col min="10499" max="10499" width="13.42578125" style="28" customWidth="1"/>
    <col min="10500" max="10500" width="6.42578125" style="28" customWidth="1"/>
    <col min="10501" max="10501" width="7" style="28" bestFit="1" customWidth="1"/>
    <col min="10502" max="10502" width="10" style="28" customWidth="1"/>
    <col min="10503" max="10503" width="12" style="28" bestFit="1" customWidth="1"/>
    <col min="10504" max="10504" width="22.140625" style="28" customWidth="1"/>
    <col min="10505" max="10505" width="21" style="28" customWidth="1"/>
    <col min="10506" max="10506" width="8.7109375" style="28" customWidth="1"/>
    <col min="10507" max="10507" width="24" style="28" bestFit="1" customWidth="1"/>
    <col min="10508" max="10508" width="10" style="28" customWidth="1"/>
    <col min="10509" max="10752" width="9.140625" style="28"/>
    <col min="10753" max="10753" width="4.42578125" style="28" customWidth="1"/>
    <col min="10754" max="10754" width="51.140625" style="28" customWidth="1"/>
    <col min="10755" max="10755" width="13.42578125" style="28" customWidth="1"/>
    <col min="10756" max="10756" width="6.42578125" style="28" customWidth="1"/>
    <col min="10757" max="10757" width="7" style="28" bestFit="1" customWidth="1"/>
    <col min="10758" max="10758" width="10" style="28" customWidth="1"/>
    <col min="10759" max="10759" width="12" style="28" bestFit="1" customWidth="1"/>
    <col min="10760" max="10760" width="22.140625" style="28" customWidth="1"/>
    <col min="10761" max="10761" width="21" style="28" customWidth="1"/>
    <col min="10762" max="10762" width="8.7109375" style="28" customWidth="1"/>
    <col min="10763" max="10763" width="24" style="28" bestFit="1" customWidth="1"/>
    <col min="10764" max="10764" width="10" style="28" customWidth="1"/>
    <col min="10765" max="11008" width="9.140625" style="28"/>
    <col min="11009" max="11009" width="4.42578125" style="28" customWidth="1"/>
    <col min="11010" max="11010" width="51.140625" style="28" customWidth="1"/>
    <col min="11011" max="11011" width="13.42578125" style="28" customWidth="1"/>
    <col min="11012" max="11012" width="6.42578125" style="28" customWidth="1"/>
    <col min="11013" max="11013" width="7" style="28" bestFit="1" customWidth="1"/>
    <col min="11014" max="11014" width="10" style="28" customWidth="1"/>
    <col min="11015" max="11015" width="12" style="28" bestFit="1" customWidth="1"/>
    <col min="11016" max="11016" width="22.140625" style="28" customWidth="1"/>
    <col min="11017" max="11017" width="21" style="28" customWidth="1"/>
    <col min="11018" max="11018" width="8.7109375" style="28" customWidth="1"/>
    <col min="11019" max="11019" width="24" style="28" bestFit="1" customWidth="1"/>
    <col min="11020" max="11020" width="10" style="28" customWidth="1"/>
    <col min="11021" max="11264" width="9.140625" style="28"/>
    <col min="11265" max="11265" width="4.42578125" style="28" customWidth="1"/>
    <col min="11266" max="11266" width="51.140625" style="28" customWidth="1"/>
    <col min="11267" max="11267" width="13.42578125" style="28" customWidth="1"/>
    <col min="11268" max="11268" width="6.42578125" style="28" customWidth="1"/>
    <col min="11269" max="11269" width="7" style="28" bestFit="1" customWidth="1"/>
    <col min="11270" max="11270" width="10" style="28" customWidth="1"/>
    <col min="11271" max="11271" width="12" style="28" bestFit="1" customWidth="1"/>
    <col min="11272" max="11272" width="22.140625" style="28" customWidth="1"/>
    <col min="11273" max="11273" width="21" style="28" customWidth="1"/>
    <col min="11274" max="11274" width="8.7109375" style="28" customWidth="1"/>
    <col min="11275" max="11275" width="24" style="28" bestFit="1" customWidth="1"/>
    <col min="11276" max="11276" width="10" style="28" customWidth="1"/>
    <col min="11277" max="11520" width="9.140625" style="28"/>
    <col min="11521" max="11521" width="4.42578125" style="28" customWidth="1"/>
    <col min="11522" max="11522" width="51.140625" style="28" customWidth="1"/>
    <col min="11523" max="11523" width="13.42578125" style="28" customWidth="1"/>
    <col min="11524" max="11524" width="6.42578125" style="28" customWidth="1"/>
    <col min="11525" max="11525" width="7" style="28" bestFit="1" customWidth="1"/>
    <col min="11526" max="11526" width="10" style="28" customWidth="1"/>
    <col min="11527" max="11527" width="12" style="28" bestFit="1" customWidth="1"/>
    <col min="11528" max="11528" width="22.140625" style="28" customWidth="1"/>
    <col min="11529" max="11529" width="21" style="28" customWidth="1"/>
    <col min="11530" max="11530" width="8.7109375" style="28" customWidth="1"/>
    <col min="11531" max="11531" width="24" style="28" bestFit="1" customWidth="1"/>
    <col min="11532" max="11532" width="10" style="28" customWidth="1"/>
    <col min="11533" max="11776" width="9.140625" style="28"/>
    <col min="11777" max="11777" width="4.42578125" style="28" customWidth="1"/>
    <col min="11778" max="11778" width="51.140625" style="28" customWidth="1"/>
    <col min="11779" max="11779" width="13.42578125" style="28" customWidth="1"/>
    <col min="11780" max="11780" width="6.42578125" style="28" customWidth="1"/>
    <col min="11781" max="11781" width="7" style="28" bestFit="1" customWidth="1"/>
    <col min="11782" max="11782" width="10" style="28" customWidth="1"/>
    <col min="11783" max="11783" width="12" style="28" bestFit="1" customWidth="1"/>
    <col min="11784" max="11784" width="22.140625" style="28" customWidth="1"/>
    <col min="11785" max="11785" width="21" style="28" customWidth="1"/>
    <col min="11786" max="11786" width="8.7109375" style="28" customWidth="1"/>
    <col min="11787" max="11787" width="24" style="28" bestFit="1" customWidth="1"/>
    <col min="11788" max="11788" width="10" style="28" customWidth="1"/>
    <col min="11789" max="12032" width="9.140625" style="28"/>
    <col min="12033" max="12033" width="4.42578125" style="28" customWidth="1"/>
    <col min="12034" max="12034" width="51.140625" style="28" customWidth="1"/>
    <col min="12035" max="12035" width="13.42578125" style="28" customWidth="1"/>
    <col min="12036" max="12036" width="6.42578125" style="28" customWidth="1"/>
    <col min="12037" max="12037" width="7" style="28" bestFit="1" customWidth="1"/>
    <col min="12038" max="12038" width="10" style="28" customWidth="1"/>
    <col min="12039" max="12039" width="12" style="28" bestFit="1" customWidth="1"/>
    <col min="12040" max="12040" width="22.140625" style="28" customWidth="1"/>
    <col min="12041" max="12041" width="21" style="28" customWidth="1"/>
    <col min="12042" max="12042" width="8.7109375" style="28" customWidth="1"/>
    <col min="12043" max="12043" width="24" style="28" bestFit="1" customWidth="1"/>
    <col min="12044" max="12044" width="10" style="28" customWidth="1"/>
    <col min="12045" max="12288" width="9.140625" style="28"/>
    <col min="12289" max="12289" width="4.42578125" style="28" customWidth="1"/>
    <col min="12290" max="12290" width="51.140625" style="28" customWidth="1"/>
    <col min="12291" max="12291" width="13.42578125" style="28" customWidth="1"/>
    <col min="12292" max="12292" width="6.42578125" style="28" customWidth="1"/>
    <col min="12293" max="12293" width="7" style="28" bestFit="1" customWidth="1"/>
    <col min="12294" max="12294" width="10" style="28" customWidth="1"/>
    <col min="12295" max="12295" width="12" style="28" bestFit="1" customWidth="1"/>
    <col min="12296" max="12296" width="22.140625" style="28" customWidth="1"/>
    <col min="12297" max="12297" width="21" style="28" customWidth="1"/>
    <col min="12298" max="12298" width="8.7109375" style="28" customWidth="1"/>
    <col min="12299" max="12299" width="24" style="28" bestFit="1" customWidth="1"/>
    <col min="12300" max="12300" width="10" style="28" customWidth="1"/>
    <col min="12301" max="12544" width="9.140625" style="28"/>
    <col min="12545" max="12545" width="4.42578125" style="28" customWidth="1"/>
    <col min="12546" max="12546" width="51.140625" style="28" customWidth="1"/>
    <col min="12547" max="12547" width="13.42578125" style="28" customWidth="1"/>
    <col min="12548" max="12548" width="6.42578125" style="28" customWidth="1"/>
    <col min="12549" max="12549" width="7" style="28" bestFit="1" customWidth="1"/>
    <col min="12550" max="12550" width="10" style="28" customWidth="1"/>
    <col min="12551" max="12551" width="12" style="28" bestFit="1" customWidth="1"/>
    <col min="12552" max="12552" width="22.140625" style="28" customWidth="1"/>
    <col min="12553" max="12553" width="21" style="28" customWidth="1"/>
    <col min="12554" max="12554" width="8.7109375" style="28" customWidth="1"/>
    <col min="12555" max="12555" width="24" style="28" bestFit="1" customWidth="1"/>
    <col min="12556" max="12556" width="10" style="28" customWidth="1"/>
    <col min="12557" max="12800" width="9.140625" style="28"/>
    <col min="12801" max="12801" width="4.42578125" style="28" customWidth="1"/>
    <col min="12802" max="12802" width="51.140625" style="28" customWidth="1"/>
    <col min="12803" max="12803" width="13.42578125" style="28" customWidth="1"/>
    <col min="12804" max="12804" width="6.42578125" style="28" customWidth="1"/>
    <col min="12805" max="12805" width="7" style="28" bestFit="1" customWidth="1"/>
    <col min="12806" max="12806" width="10" style="28" customWidth="1"/>
    <col min="12807" max="12807" width="12" style="28" bestFit="1" customWidth="1"/>
    <col min="12808" max="12808" width="22.140625" style="28" customWidth="1"/>
    <col min="12809" max="12809" width="21" style="28" customWidth="1"/>
    <col min="12810" max="12810" width="8.7109375" style="28" customWidth="1"/>
    <col min="12811" max="12811" width="24" style="28" bestFit="1" customWidth="1"/>
    <col min="12812" max="12812" width="10" style="28" customWidth="1"/>
    <col min="12813" max="13056" width="9.140625" style="28"/>
    <col min="13057" max="13057" width="4.42578125" style="28" customWidth="1"/>
    <col min="13058" max="13058" width="51.140625" style="28" customWidth="1"/>
    <col min="13059" max="13059" width="13.42578125" style="28" customWidth="1"/>
    <col min="13060" max="13060" width="6.42578125" style="28" customWidth="1"/>
    <col min="13061" max="13061" width="7" style="28" bestFit="1" customWidth="1"/>
    <col min="13062" max="13062" width="10" style="28" customWidth="1"/>
    <col min="13063" max="13063" width="12" style="28" bestFit="1" customWidth="1"/>
    <col min="13064" max="13064" width="22.140625" style="28" customWidth="1"/>
    <col min="13065" max="13065" width="21" style="28" customWidth="1"/>
    <col min="13066" max="13066" width="8.7109375" style="28" customWidth="1"/>
    <col min="13067" max="13067" width="24" style="28" bestFit="1" customWidth="1"/>
    <col min="13068" max="13068" width="10" style="28" customWidth="1"/>
    <col min="13069" max="13312" width="9.140625" style="28"/>
    <col min="13313" max="13313" width="4.42578125" style="28" customWidth="1"/>
    <col min="13314" max="13314" width="51.140625" style="28" customWidth="1"/>
    <col min="13315" max="13315" width="13.42578125" style="28" customWidth="1"/>
    <col min="13316" max="13316" width="6.42578125" style="28" customWidth="1"/>
    <col min="13317" max="13317" width="7" style="28" bestFit="1" customWidth="1"/>
    <col min="13318" max="13318" width="10" style="28" customWidth="1"/>
    <col min="13319" max="13319" width="12" style="28" bestFit="1" customWidth="1"/>
    <col min="13320" max="13320" width="22.140625" style="28" customWidth="1"/>
    <col min="13321" max="13321" width="21" style="28" customWidth="1"/>
    <col min="13322" max="13322" width="8.7109375" style="28" customWidth="1"/>
    <col min="13323" max="13323" width="24" style="28" bestFit="1" customWidth="1"/>
    <col min="13324" max="13324" width="10" style="28" customWidth="1"/>
    <col min="13325" max="13568" width="9.140625" style="28"/>
    <col min="13569" max="13569" width="4.42578125" style="28" customWidth="1"/>
    <col min="13570" max="13570" width="51.140625" style="28" customWidth="1"/>
    <col min="13571" max="13571" width="13.42578125" style="28" customWidth="1"/>
    <col min="13572" max="13572" width="6.42578125" style="28" customWidth="1"/>
    <col min="13573" max="13573" width="7" style="28" bestFit="1" customWidth="1"/>
    <col min="13574" max="13574" width="10" style="28" customWidth="1"/>
    <col min="13575" max="13575" width="12" style="28" bestFit="1" customWidth="1"/>
    <col min="13576" max="13576" width="22.140625" style="28" customWidth="1"/>
    <col min="13577" max="13577" width="21" style="28" customWidth="1"/>
    <col min="13578" max="13578" width="8.7109375" style="28" customWidth="1"/>
    <col min="13579" max="13579" width="24" style="28" bestFit="1" customWidth="1"/>
    <col min="13580" max="13580" width="10" style="28" customWidth="1"/>
    <col min="13581" max="13824" width="9.140625" style="28"/>
    <col min="13825" max="13825" width="4.42578125" style="28" customWidth="1"/>
    <col min="13826" max="13826" width="51.140625" style="28" customWidth="1"/>
    <col min="13827" max="13827" width="13.42578125" style="28" customWidth="1"/>
    <col min="13828" max="13828" width="6.42578125" style="28" customWidth="1"/>
    <col min="13829" max="13829" width="7" style="28" bestFit="1" customWidth="1"/>
    <col min="13830" max="13830" width="10" style="28" customWidth="1"/>
    <col min="13831" max="13831" width="12" style="28" bestFit="1" customWidth="1"/>
    <col min="13832" max="13832" width="22.140625" style="28" customWidth="1"/>
    <col min="13833" max="13833" width="21" style="28" customWidth="1"/>
    <col min="13834" max="13834" width="8.7109375" style="28" customWidth="1"/>
    <col min="13835" max="13835" width="24" style="28" bestFit="1" customWidth="1"/>
    <col min="13836" max="13836" width="10" style="28" customWidth="1"/>
    <col min="13837" max="14080" width="9.140625" style="28"/>
    <col min="14081" max="14081" width="4.42578125" style="28" customWidth="1"/>
    <col min="14082" max="14082" width="51.140625" style="28" customWidth="1"/>
    <col min="14083" max="14083" width="13.42578125" style="28" customWidth="1"/>
    <col min="14084" max="14084" width="6.42578125" style="28" customWidth="1"/>
    <col min="14085" max="14085" width="7" style="28" bestFit="1" customWidth="1"/>
    <col min="14086" max="14086" width="10" style="28" customWidth="1"/>
    <col min="14087" max="14087" width="12" style="28" bestFit="1" customWidth="1"/>
    <col min="14088" max="14088" width="22.140625" style="28" customWidth="1"/>
    <col min="14089" max="14089" width="21" style="28" customWidth="1"/>
    <col min="14090" max="14090" width="8.7109375" style="28" customWidth="1"/>
    <col min="14091" max="14091" width="24" style="28" bestFit="1" customWidth="1"/>
    <col min="14092" max="14092" width="10" style="28" customWidth="1"/>
    <col min="14093" max="14336" width="9.140625" style="28"/>
    <col min="14337" max="14337" width="4.42578125" style="28" customWidth="1"/>
    <col min="14338" max="14338" width="51.140625" style="28" customWidth="1"/>
    <col min="14339" max="14339" width="13.42578125" style="28" customWidth="1"/>
    <col min="14340" max="14340" width="6.42578125" style="28" customWidth="1"/>
    <col min="14341" max="14341" width="7" style="28" bestFit="1" customWidth="1"/>
    <col min="14342" max="14342" width="10" style="28" customWidth="1"/>
    <col min="14343" max="14343" width="12" style="28" bestFit="1" customWidth="1"/>
    <col min="14344" max="14344" width="22.140625" style="28" customWidth="1"/>
    <col min="14345" max="14345" width="21" style="28" customWidth="1"/>
    <col min="14346" max="14346" width="8.7109375" style="28" customWidth="1"/>
    <col min="14347" max="14347" width="24" style="28" bestFit="1" customWidth="1"/>
    <col min="14348" max="14348" width="10" style="28" customWidth="1"/>
    <col min="14349" max="14592" width="9.140625" style="28"/>
    <col min="14593" max="14593" width="4.42578125" style="28" customWidth="1"/>
    <col min="14594" max="14594" width="51.140625" style="28" customWidth="1"/>
    <col min="14595" max="14595" width="13.42578125" style="28" customWidth="1"/>
    <col min="14596" max="14596" width="6.42578125" style="28" customWidth="1"/>
    <col min="14597" max="14597" width="7" style="28" bestFit="1" customWidth="1"/>
    <col min="14598" max="14598" width="10" style="28" customWidth="1"/>
    <col min="14599" max="14599" width="12" style="28" bestFit="1" customWidth="1"/>
    <col min="14600" max="14600" width="22.140625" style="28" customWidth="1"/>
    <col min="14601" max="14601" width="21" style="28" customWidth="1"/>
    <col min="14602" max="14602" width="8.7109375" style="28" customWidth="1"/>
    <col min="14603" max="14603" width="24" style="28" bestFit="1" customWidth="1"/>
    <col min="14604" max="14604" width="10" style="28" customWidth="1"/>
    <col min="14605" max="14848" width="9.140625" style="28"/>
    <col min="14849" max="14849" width="4.42578125" style="28" customWidth="1"/>
    <col min="14850" max="14850" width="51.140625" style="28" customWidth="1"/>
    <col min="14851" max="14851" width="13.42578125" style="28" customWidth="1"/>
    <col min="14852" max="14852" width="6.42578125" style="28" customWidth="1"/>
    <col min="14853" max="14853" width="7" style="28" bestFit="1" customWidth="1"/>
    <col min="14854" max="14854" width="10" style="28" customWidth="1"/>
    <col min="14855" max="14855" width="12" style="28" bestFit="1" customWidth="1"/>
    <col min="14856" max="14856" width="22.140625" style="28" customWidth="1"/>
    <col min="14857" max="14857" width="21" style="28" customWidth="1"/>
    <col min="14858" max="14858" width="8.7109375" style="28" customWidth="1"/>
    <col min="14859" max="14859" width="24" style="28" bestFit="1" customWidth="1"/>
    <col min="14860" max="14860" width="10" style="28" customWidth="1"/>
    <col min="14861" max="15104" width="9.140625" style="28"/>
    <col min="15105" max="15105" width="4.42578125" style="28" customWidth="1"/>
    <col min="15106" max="15106" width="51.140625" style="28" customWidth="1"/>
    <col min="15107" max="15107" width="13.42578125" style="28" customWidth="1"/>
    <col min="15108" max="15108" width="6.42578125" style="28" customWidth="1"/>
    <col min="15109" max="15109" width="7" style="28" bestFit="1" customWidth="1"/>
    <col min="15110" max="15110" width="10" style="28" customWidth="1"/>
    <col min="15111" max="15111" width="12" style="28" bestFit="1" customWidth="1"/>
    <col min="15112" max="15112" width="22.140625" style="28" customWidth="1"/>
    <col min="15113" max="15113" width="21" style="28" customWidth="1"/>
    <col min="15114" max="15114" width="8.7109375" style="28" customWidth="1"/>
    <col min="15115" max="15115" width="24" style="28" bestFit="1" customWidth="1"/>
    <col min="15116" max="15116" width="10" style="28" customWidth="1"/>
    <col min="15117" max="15360" width="9.140625" style="28"/>
    <col min="15361" max="15361" width="4.42578125" style="28" customWidth="1"/>
    <col min="15362" max="15362" width="51.140625" style="28" customWidth="1"/>
    <col min="15363" max="15363" width="13.42578125" style="28" customWidth="1"/>
    <col min="15364" max="15364" width="6.42578125" style="28" customWidth="1"/>
    <col min="15365" max="15365" width="7" style="28" bestFit="1" customWidth="1"/>
    <col min="15366" max="15366" width="10" style="28" customWidth="1"/>
    <col min="15367" max="15367" width="12" style="28" bestFit="1" customWidth="1"/>
    <col min="15368" max="15368" width="22.140625" style="28" customWidth="1"/>
    <col min="15369" max="15369" width="21" style="28" customWidth="1"/>
    <col min="15370" max="15370" width="8.7109375" style="28" customWidth="1"/>
    <col min="15371" max="15371" width="24" style="28" bestFit="1" customWidth="1"/>
    <col min="15372" max="15372" width="10" style="28" customWidth="1"/>
    <col min="15373" max="15616" width="9.140625" style="28"/>
    <col min="15617" max="15617" width="4.42578125" style="28" customWidth="1"/>
    <col min="15618" max="15618" width="51.140625" style="28" customWidth="1"/>
    <col min="15619" max="15619" width="13.42578125" style="28" customWidth="1"/>
    <col min="15620" max="15620" width="6.42578125" style="28" customWidth="1"/>
    <col min="15621" max="15621" width="7" style="28" bestFit="1" customWidth="1"/>
    <col min="15622" max="15622" width="10" style="28" customWidth="1"/>
    <col min="15623" max="15623" width="12" style="28" bestFit="1" customWidth="1"/>
    <col min="15624" max="15624" width="22.140625" style="28" customWidth="1"/>
    <col min="15625" max="15625" width="21" style="28" customWidth="1"/>
    <col min="15626" max="15626" width="8.7109375" style="28" customWidth="1"/>
    <col min="15627" max="15627" width="24" style="28" bestFit="1" customWidth="1"/>
    <col min="15628" max="15628" width="10" style="28" customWidth="1"/>
    <col min="15629" max="15872" width="9.140625" style="28"/>
    <col min="15873" max="15873" width="4.42578125" style="28" customWidth="1"/>
    <col min="15874" max="15874" width="51.140625" style="28" customWidth="1"/>
    <col min="15875" max="15875" width="13.42578125" style="28" customWidth="1"/>
    <col min="15876" max="15876" width="6.42578125" style="28" customWidth="1"/>
    <col min="15877" max="15877" width="7" style="28" bestFit="1" customWidth="1"/>
    <col min="15878" max="15878" width="10" style="28" customWidth="1"/>
    <col min="15879" max="15879" width="12" style="28" bestFit="1" customWidth="1"/>
    <col min="15880" max="15880" width="22.140625" style="28" customWidth="1"/>
    <col min="15881" max="15881" width="21" style="28" customWidth="1"/>
    <col min="15882" max="15882" width="8.7109375" style="28" customWidth="1"/>
    <col min="15883" max="15883" width="24" style="28" bestFit="1" customWidth="1"/>
    <col min="15884" max="15884" width="10" style="28" customWidth="1"/>
    <col min="15885" max="16128" width="9.140625" style="28"/>
    <col min="16129" max="16129" width="4.42578125" style="28" customWidth="1"/>
    <col min="16130" max="16130" width="51.140625" style="28" customWidth="1"/>
    <col min="16131" max="16131" width="13.42578125" style="28" customWidth="1"/>
    <col min="16132" max="16132" width="6.42578125" style="28" customWidth="1"/>
    <col min="16133" max="16133" width="7" style="28" bestFit="1" customWidth="1"/>
    <col min="16134" max="16134" width="10" style="28" customWidth="1"/>
    <col min="16135" max="16135" width="12" style="28" bestFit="1" customWidth="1"/>
    <col min="16136" max="16136" width="22.140625" style="28" customWidth="1"/>
    <col min="16137" max="16137" width="21" style="28" customWidth="1"/>
    <col min="16138" max="16138" width="8.7109375" style="28" customWidth="1"/>
    <col min="16139" max="16139" width="24" style="28" bestFit="1" customWidth="1"/>
    <col min="16140" max="16140" width="10" style="28" customWidth="1"/>
    <col min="16141" max="16384" width="9.140625" style="28"/>
  </cols>
  <sheetData>
    <row r="1" spans="1:13" ht="19.5" customHeight="1">
      <c r="A1" s="869"/>
      <c r="B1" s="2016" t="s">
        <v>1416</v>
      </c>
      <c r="C1" s="2016"/>
      <c r="D1" s="2016"/>
      <c r="E1" s="859"/>
      <c r="F1" s="859"/>
      <c r="G1" s="499"/>
    </row>
    <row r="2" spans="1:13" ht="9" customHeight="1">
      <c r="A2" s="869"/>
      <c r="B2" s="872"/>
      <c r="C2" s="872"/>
      <c r="D2" s="872"/>
      <c r="E2" s="859"/>
      <c r="F2" s="859"/>
    </row>
    <row r="3" spans="1:13" ht="37.5" customHeight="1">
      <c r="B3" s="2117" t="s">
        <v>2365</v>
      </c>
      <c r="C3" s="2117"/>
      <c r="D3" s="2117"/>
      <c r="E3" s="2117"/>
      <c r="F3" s="2117"/>
      <c r="G3" s="873"/>
    </row>
    <row r="4" spans="1:13" ht="9" customHeight="1">
      <c r="A4" s="874"/>
      <c r="B4" s="874"/>
      <c r="C4" s="874"/>
      <c r="D4" s="874"/>
      <c r="E4" s="874"/>
      <c r="F4" s="874"/>
      <c r="G4" s="874"/>
    </row>
    <row r="5" spans="1:13" ht="16.5" customHeight="1">
      <c r="A5" s="874"/>
      <c r="B5" s="874"/>
      <c r="C5" s="874"/>
      <c r="D5" s="874"/>
      <c r="E5" s="874"/>
      <c r="F5" s="874"/>
      <c r="G5" s="875" t="s">
        <v>2699</v>
      </c>
    </row>
    <row r="6" spans="1:13" ht="9" customHeight="1">
      <c r="A6" s="874"/>
      <c r="B6" s="874"/>
      <c r="C6" s="874"/>
      <c r="D6" s="874"/>
      <c r="E6" s="874"/>
      <c r="F6" s="874"/>
      <c r="G6" s="874"/>
    </row>
    <row r="7" spans="1:13" ht="30.75" customHeight="1">
      <c r="A7" s="2033" t="s">
        <v>2</v>
      </c>
      <c r="B7" s="1993" t="s">
        <v>3</v>
      </c>
      <c r="C7" s="1994" t="s">
        <v>4</v>
      </c>
      <c r="D7" s="1996" t="s">
        <v>5</v>
      </c>
      <c r="E7" s="2118" t="s">
        <v>1417</v>
      </c>
      <c r="F7" s="2119"/>
      <c r="G7" s="2120"/>
    </row>
    <row r="8" spans="1:13" ht="15">
      <c r="A8" s="2034"/>
      <c r="B8" s="1993"/>
      <c r="C8" s="1995"/>
      <c r="D8" s="1996"/>
      <c r="E8" s="508" t="s">
        <v>8</v>
      </c>
      <c r="F8" s="508" t="s">
        <v>9</v>
      </c>
      <c r="G8" s="508" t="s">
        <v>10</v>
      </c>
    </row>
    <row r="9" spans="1:13" ht="15">
      <c r="A9" s="509">
        <v>1</v>
      </c>
      <c r="B9" s="509">
        <v>2</v>
      </c>
      <c r="C9" s="509">
        <v>3</v>
      </c>
      <c r="D9" s="509">
        <v>4</v>
      </c>
      <c r="E9" s="509">
        <v>5</v>
      </c>
      <c r="F9" s="509">
        <v>6</v>
      </c>
      <c r="G9" s="509">
        <v>7</v>
      </c>
    </row>
    <row r="10" spans="1:13" ht="33" customHeight="1">
      <c r="A10" s="876">
        <v>1</v>
      </c>
      <c r="B10" s="514" t="s">
        <v>1418</v>
      </c>
      <c r="C10" s="515">
        <v>7130601958</v>
      </c>
      <c r="D10" s="513" t="s">
        <v>25</v>
      </c>
      <c r="E10" s="513">
        <v>482.3</v>
      </c>
      <c r="F10" s="253">
        <f>VLOOKUP(C10,'SOR RATE 2025-26'!A:D,4,0)/1000</f>
        <v>57.234720000000003</v>
      </c>
      <c r="G10" s="517">
        <f>F10*E10</f>
        <v>27604.305456000002</v>
      </c>
      <c r="I10" s="877"/>
      <c r="J10" s="878"/>
      <c r="K10" s="879"/>
    </row>
    <row r="11" spans="1:13" ht="32.25" customHeight="1">
      <c r="A11" s="876">
        <v>2</v>
      </c>
      <c r="B11" s="880" t="s">
        <v>13</v>
      </c>
      <c r="C11" s="515">
        <v>7130810495</v>
      </c>
      <c r="D11" s="513" t="s">
        <v>12</v>
      </c>
      <c r="E11" s="513">
        <v>1</v>
      </c>
      <c r="F11" s="253">
        <f>VLOOKUP(C11,'SOR RATE 2025-26'!A:D,4,0)</f>
        <v>1243.71</v>
      </c>
      <c r="G11" s="517">
        <f t="shared" ref="G11:G15" si="0">F11*E11</f>
        <v>1243.71</v>
      </c>
      <c r="I11" s="877"/>
      <c r="J11" s="881"/>
      <c r="K11" s="882"/>
      <c r="L11" s="643"/>
    </row>
    <row r="12" spans="1:13" ht="17.25" customHeight="1">
      <c r="A12" s="1985">
        <v>3</v>
      </c>
      <c r="B12" s="514" t="s">
        <v>14</v>
      </c>
      <c r="C12" s="518"/>
      <c r="D12" s="519"/>
      <c r="E12" s="519"/>
      <c r="F12" s="253"/>
      <c r="G12" s="520"/>
    </row>
    <row r="13" spans="1:13" ht="17.25" customHeight="1">
      <c r="A13" s="1986"/>
      <c r="B13" s="521" t="s">
        <v>85</v>
      </c>
      <c r="C13" s="522">
        <v>7130810692</v>
      </c>
      <c r="D13" s="623" t="s">
        <v>15</v>
      </c>
      <c r="E13" s="513">
        <v>1</v>
      </c>
      <c r="F13" s="253">
        <f>VLOOKUP(C13,'SOR RATE 2025-26'!A:D,4,0)</f>
        <v>371.1</v>
      </c>
      <c r="G13" s="517">
        <f>F13*E13</f>
        <v>371.1</v>
      </c>
      <c r="I13" s="291"/>
      <c r="J13" s="291"/>
      <c r="K13" s="291"/>
      <c r="L13" s="291"/>
    </row>
    <row r="14" spans="1:13" ht="16.5" customHeight="1">
      <c r="A14" s="513">
        <v>4</v>
      </c>
      <c r="B14" s="523" t="s">
        <v>103</v>
      </c>
      <c r="C14" s="515">
        <v>7130810679</v>
      </c>
      <c r="D14" s="513" t="s">
        <v>12</v>
      </c>
      <c r="E14" s="513">
        <v>1</v>
      </c>
      <c r="F14" s="253">
        <f>VLOOKUP(C14,'SOR RATE 2025-26'!A:D,4,0)</f>
        <v>348.9</v>
      </c>
      <c r="G14" s="517">
        <f t="shared" si="0"/>
        <v>348.9</v>
      </c>
      <c r="I14" s="639"/>
      <c r="J14" s="878"/>
      <c r="K14" s="641"/>
      <c r="L14" s="883"/>
      <c r="M14" s="291"/>
    </row>
    <row r="15" spans="1:13" ht="18" customHeight="1">
      <c r="A15" s="513">
        <v>5</v>
      </c>
      <c r="B15" s="514" t="s">
        <v>1419</v>
      </c>
      <c r="C15" s="515">
        <v>7130870013</v>
      </c>
      <c r="D15" s="513" t="s">
        <v>12</v>
      </c>
      <c r="E15" s="513">
        <v>1</v>
      </c>
      <c r="F15" s="253">
        <f>VLOOKUP(C15,'SOR RATE 2025-26'!A:D,4,0)</f>
        <v>149.25</v>
      </c>
      <c r="G15" s="517">
        <f t="shared" si="0"/>
        <v>149.25</v>
      </c>
    </row>
    <row r="16" spans="1:13" ht="16.5" customHeight="1">
      <c r="A16" s="513">
        <v>6</v>
      </c>
      <c r="B16" s="523" t="s">
        <v>18</v>
      </c>
      <c r="C16" s="515">
        <v>7130820008</v>
      </c>
      <c r="D16" s="513" t="s">
        <v>12</v>
      </c>
      <c r="E16" s="513">
        <v>3</v>
      </c>
      <c r="F16" s="253">
        <f>VLOOKUP(C16,'SOR RATE 2025-26'!A:D,4,0)</f>
        <v>135</v>
      </c>
      <c r="G16" s="517">
        <f>F16*E16</f>
        <v>405</v>
      </c>
      <c r="J16" s="884"/>
      <c r="K16" s="511"/>
    </row>
    <row r="17" spans="1:13" ht="44.25" customHeight="1">
      <c r="A17" s="526">
        <v>7</v>
      </c>
      <c r="B17" s="885" t="s">
        <v>104</v>
      </c>
      <c r="C17" s="515">
        <v>7130200202</v>
      </c>
      <c r="D17" s="526" t="s">
        <v>87</v>
      </c>
      <c r="E17" s="526">
        <v>0.65</v>
      </c>
      <c r="F17" s="253">
        <f>VLOOKUP(C17,'SOR RATE 2025-26'!A:D,4,0)</f>
        <v>2970.0000000000005</v>
      </c>
      <c r="G17" s="517">
        <f>F17*E17</f>
        <v>1930.5000000000005</v>
      </c>
      <c r="H17" s="167"/>
      <c r="K17" s="529"/>
      <c r="L17" s="529"/>
      <c r="M17" s="512"/>
    </row>
    <row r="18" spans="1:13" ht="16.5" customHeight="1">
      <c r="A18" s="513">
        <v>8</v>
      </c>
      <c r="B18" s="258" t="s">
        <v>30</v>
      </c>
      <c r="C18" s="592">
        <v>7130610206</v>
      </c>
      <c r="D18" s="392" t="s">
        <v>25</v>
      </c>
      <c r="E18" s="513">
        <v>2</v>
      </c>
      <c r="F18" s="253">
        <f>VLOOKUP(C18,'SOR RATE 2025-26'!A:D,4,0)/1000</f>
        <v>86.441000000000003</v>
      </c>
      <c r="G18" s="517">
        <f>F18*E18</f>
        <v>172.88200000000001</v>
      </c>
      <c r="H18" s="863"/>
      <c r="I18" s="309"/>
      <c r="J18" s="606"/>
      <c r="K18" s="606"/>
      <c r="L18" s="512"/>
      <c r="M18" s="512"/>
    </row>
    <row r="19" spans="1:13" ht="16.5" customHeight="1">
      <c r="A19" s="876">
        <v>9</v>
      </c>
      <c r="B19" s="523" t="s">
        <v>31</v>
      </c>
      <c r="C19" s="515">
        <v>7130880041</v>
      </c>
      <c r="D19" s="513" t="s">
        <v>32</v>
      </c>
      <c r="E19" s="513">
        <v>1</v>
      </c>
      <c r="F19" s="253">
        <f>VLOOKUP(C19,'SOR RATE 2025-26'!A:D,4,0)</f>
        <v>104.33</v>
      </c>
      <c r="G19" s="517">
        <f>F19*E19</f>
        <v>104.33</v>
      </c>
      <c r="J19" s="500"/>
      <c r="L19" s="500"/>
    </row>
    <row r="20" spans="1:13" ht="16.5" customHeight="1">
      <c r="A20" s="1987">
        <v>10</v>
      </c>
      <c r="B20" s="523" t="s">
        <v>34</v>
      </c>
      <c r="C20" s="518"/>
      <c r="D20" s="519"/>
      <c r="E20" s="519"/>
      <c r="F20" s="253"/>
      <c r="G20" s="520"/>
      <c r="J20" s="500"/>
      <c r="K20" s="500"/>
      <c r="L20" s="500"/>
    </row>
    <row r="21" spans="1:13" ht="16.5" customHeight="1">
      <c r="A21" s="1988"/>
      <c r="B21" s="530" t="s">
        <v>66</v>
      </c>
      <c r="C21" s="515">
        <v>7130620609</v>
      </c>
      <c r="D21" s="392" t="s">
        <v>25</v>
      </c>
      <c r="E21" s="513">
        <f>0.5/2</f>
        <v>0.25</v>
      </c>
      <c r="F21" s="253">
        <f>VLOOKUP(C21,'SOR RATE 2025-26'!A:D,4,0)</f>
        <v>87.55</v>
      </c>
      <c r="G21" s="517">
        <f>F21*E21</f>
        <v>21.887499999999999</v>
      </c>
      <c r="J21" s="500"/>
      <c r="K21" s="500"/>
      <c r="L21" s="500"/>
    </row>
    <row r="22" spans="1:13" ht="16.5" customHeight="1">
      <c r="A22" s="1988"/>
      <c r="B22" s="530" t="s">
        <v>89</v>
      </c>
      <c r="C22" s="515">
        <v>7130620614</v>
      </c>
      <c r="D22" s="392" t="s">
        <v>25</v>
      </c>
      <c r="E22" s="513">
        <f>6/10</f>
        <v>0.6</v>
      </c>
      <c r="F22" s="253">
        <f>VLOOKUP(C22,'SOR RATE 2025-26'!A:D,4,0)</f>
        <v>86.09</v>
      </c>
      <c r="G22" s="517">
        <f>F22*E22</f>
        <v>51.654000000000003</v>
      </c>
      <c r="J22" s="500"/>
      <c r="K22" s="500"/>
      <c r="L22" s="886"/>
    </row>
    <row r="23" spans="1:13" ht="16.5" customHeight="1">
      <c r="A23" s="1989"/>
      <c r="B23" s="530" t="s">
        <v>90</v>
      </c>
      <c r="C23" s="515">
        <v>7130620625</v>
      </c>
      <c r="D23" s="392" t="s">
        <v>25</v>
      </c>
      <c r="E23" s="513">
        <f>5.5/10</f>
        <v>0.55000000000000004</v>
      </c>
      <c r="F23" s="253">
        <f>VLOOKUP(C23,'SOR RATE 2025-26'!A:D,4,0)</f>
        <v>84.63</v>
      </c>
      <c r="G23" s="517">
        <f>F23*E23</f>
        <v>46.546500000000002</v>
      </c>
      <c r="J23" s="500"/>
      <c r="K23" s="500"/>
      <c r="L23" s="500"/>
      <c r="M23" s="500"/>
    </row>
    <row r="24" spans="1:13" ht="19.5" customHeight="1">
      <c r="A24" s="508">
        <v>11</v>
      </c>
      <c r="B24" s="255" t="s">
        <v>45</v>
      </c>
      <c r="C24" s="887"/>
      <c r="D24" s="508"/>
      <c r="E24" s="508"/>
      <c r="F24" s="508"/>
      <c r="G24" s="534">
        <f>SUM(G10:G23)</f>
        <v>32450.065456000004</v>
      </c>
      <c r="H24" s="689"/>
      <c r="I24" s="632"/>
      <c r="J24" s="500"/>
      <c r="K24" s="500"/>
      <c r="L24" s="500"/>
    </row>
    <row r="25" spans="1:13" ht="19.5" customHeight="1">
      <c r="A25" s="508">
        <v>12</v>
      </c>
      <c r="B25" s="255" t="s">
        <v>46</v>
      </c>
      <c r="C25" s="887"/>
      <c r="D25" s="508"/>
      <c r="E25" s="508"/>
      <c r="F25" s="508"/>
      <c r="G25" s="534">
        <f>G24/1.18</f>
        <v>27500.055471186446</v>
      </c>
      <c r="H25" s="606"/>
      <c r="I25" s="632"/>
      <c r="J25" s="500"/>
      <c r="K25" s="500"/>
      <c r="L25" s="500"/>
    </row>
    <row r="26" spans="1:13" ht="30" customHeight="1">
      <c r="A26" s="623" t="s">
        <v>1420</v>
      </c>
      <c r="B26" s="258" t="s">
        <v>2005</v>
      </c>
      <c r="C26" s="539"/>
      <c r="D26" s="539"/>
      <c r="E26" s="539"/>
      <c r="F26" s="515">
        <v>7.4999999999999997E-2</v>
      </c>
      <c r="G26" s="517">
        <f>F26*G25</f>
        <v>2062.5041603389832</v>
      </c>
      <c r="H26" s="1799"/>
      <c r="I26" s="606"/>
      <c r="J26" s="888"/>
      <c r="K26" s="889"/>
      <c r="L26" s="529"/>
    </row>
    <row r="27" spans="1:13" ht="22.5" customHeight="1">
      <c r="A27" s="392">
        <v>14</v>
      </c>
      <c r="B27" s="616" t="s">
        <v>69</v>
      </c>
      <c r="D27" s="392" t="s">
        <v>63</v>
      </c>
      <c r="E27" s="392">
        <v>0.65</v>
      </c>
      <c r="F27" s="208">
        <f>719.45*1.029</f>
        <v>740.31404999999995</v>
      </c>
      <c r="G27" s="253">
        <f>E27*F27</f>
        <v>481.20413249999996</v>
      </c>
      <c r="H27" s="407"/>
    </row>
    <row r="28" spans="1:13" ht="29.25" customHeight="1">
      <c r="A28" s="513">
        <v>15</v>
      </c>
      <c r="B28" s="514" t="s">
        <v>1421</v>
      </c>
      <c r="C28" s="515"/>
      <c r="D28" s="513"/>
      <c r="E28" s="513"/>
      <c r="F28" s="513"/>
      <c r="G28" s="517">
        <v>3550.88</v>
      </c>
    </row>
    <row r="29" spans="1:13" ht="21.75" customHeight="1">
      <c r="A29" s="513">
        <v>16</v>
      </c>
      <c r="B29" s="616" t="s">
        <v>1902</v>
      </c>
      <c r="C29" s="515"/>
      <c r="D29" s="513"/>
      <c r="E29" s="513"/>
      <c r="F29" s="513"/>
      <c r="G29" s="543"/>
      <c r="H29" s="897"/>
    </row>
    <row r="30" spans="1:13" ht="21.75" customHeight="1">
      <c r="A30" s="513" t="s">
        <v>1358</v>
      </c>
      <c r="B30" s="616" t="s">
        <v>1915</v>
      </c>
      <c r="C30" s="515"/>
      <c r="D30" s="513"/>
      <c r="E30" s="513"/>
      <c r="F30" s="342">
        <v>0.02</v>
      </c>
      <c r="G30" s="543">
        <f>F30*G25</f>
        <v>550.00110942372896</v>
      </c>
      <c r="H30" s="897"/>
    </row>
    <row r="31" spans="1:13" ht="46.5" customHeight="1">
      <c r="A31" s="513">
        <v>17</v>
      </c>
      <c r="B31" s="616" t="s">
        <v>2739</v>
      </c>
      <c r="C31" s="515"/>
      <c r="D31" s="513"/>
      <c r="E31" s="513"/>
      <c r="F31" s="513"/>
      <c r="G31" s="543">
        <f>(G30+G28+G27+G26+G25)*0.125</f>
        <v>4268.0806091811446</v>
      </c>
      <c r="H31" s="1806"/>
    </row>
    <row r="32" spans="1:13" ht="30">
      <c r="A32" s="890">
        <v>18</v>
      </c>
      <c r="B32" s="867" t="s">
        <v>1913</v>
      </c>
      <c r="C32" s="522"/>
      <c r="D32" s="526"/>
      <c r="E32" s="526"/>
      <c r="F32" s="552"/>
      <c r="G32" s="550">
        <f>G31+G30+G28+G27+G26+G25</f>
        <v>38412.725482630303</v>
      </c>
      <c r="H32" s="653"/>
    </row>
    <row r="33" spans="1:8" ht="19.5" customHeight="1">
      <c r="A33" s="526">
        <v>19</v>
      </c>
      <c r="B33" s="258" t="s">
        <v>1867</v>
      </c>
      <c r="C33" s="522"/>
      <c r="D33" s="526"/>
      <c r="E33" s="526"/>
      <c r="F33" s="552">
        <v>0.09</v>
      </c>
      <c r="G33" s="552">
        <f>G32*F33</f>
        <v>3457.1452934367271</v>
      </c>
      <c r="H33" s="653"/>
    </row>
    <row r="34" spans="1:8" ht="19.5" customHeight="1">
      <c r="A34" s="526">
        <v>20</v>
      </c>
      <c r="B34" s="258" t="s">
        <v>1868</v>
      </c>
      <c r="C34" s="522"/>
      <c r="D34" s="526"/>
      <c r="E34" s="526"/>
      <c r="F34" s="552">
        <v>0.09</v>
      </c>
      <c r="G34" s="552">
        <f>G32*F34</f>
        <v>3457.1452934367271</v>
      </c>
      <c r="H34" s="164"/>
    </row>
    <row r="35" spans="1:8" ht="32.25" customHeight="1">
      <c r="A35" s="526">
        <v>21</v>
      </c>
      <c r="B35" s="258" t="s">
        <v>1890</v>
      </c>
      <c r="C35" s="522"/>
      <c r="D35" s="526"/>
      <c r="E35" s="526"/>
      <c r="F35" s="552"/>
      <c r="G35" s="552">
        <f>G32+G33+G34</f>
        <v>45327.016069503756</v>
      </c>
    </row>
    <row r="36" spans="1:8" ht="18.75" customHeight="1">
      <c r="A36" s="635">
        <v>22</v>
      </c>
      <c r="B36" s="263" t="s">
        <v>49</v>
      </c>
      <c r="C36" s="891"/>
      <c r="D36" s="570"/>
      <c r="E36" s="570"/>
      <c r="F36" s="550"/>
      <c r="G36" s="892">
        <f>ROUND(G35,0)</f>
        <v>45327</v>
      </c>
    </row>
    <row r="37" spans="1:8" ht="15.75">
      <c r="A37" s="893"/>
      <c r="B37" s="894"/>
      <c r="C37" s="893"/>
      <c r="D37" s="895"/>
      <c r="E37" s="895"/>
      <c r="F37" s="895"/>
      <c r="G37" s="896"/>
    </row>
    <row r="38" spans="1:8" s="183" customFormat="1" ht="18.75" customHeight="1">
      <c r="A38" s="1941" t="s">
        <v>1447</v>
      </c>
      <c r="B38" s="1941"/>
      <c r="C38" s="1941"/>
      <c r="D38" s="1941"/>
      <c r="E38" s="1941"/>
      <c r="F38" s="1941"/>
      <c r="G38" s="1941"/>
    </row>
    <row r="39" spans="1:8" s="183" customFormat="1" ht="17.25" customHeight="1">
      <c r="A39" s="1942" t="s">
        <v>1448</v>
      </c>
      <c r="B39" s="1942"/>
      <c r="C39" s="1942"/>
      <c r="D39" s="1942"/>
      <c r="E39" s="1942"/>
      <c r="F39" s="1942"/>
      <c r="G39" s="1942"/>
    </row>
    <row r="40" spans="1:8" s="183" customFormat="1">
      <c r="A40" s="364"/>
      <c r="B40" s="365"/>
      <c r="C40" s="366"/>
      <c r="D40" s="363"/>
      <c r="E40" s="366"/>
      <c r="F40" s="366"/>
      <c r="G40" s="363"/>
    </row>
    <row r="41" spans="1:8" s="183" customFormat="1" ht="42" customHeight="1">
      <c r="A41" s="1961" t="s">
        <v>2728</v>
      </c>
      <c r="B41" s="1961"/>
      <c r="C41" s="1961"/>
      <c r="D41" s="1961"/>
      <c r="E41" s="1961"/>
      <c r="F41" s="1961"/>
      <c r="G41" s="1961"/>
    </row>
    <row r="42" spans="1:8" s="183" customFormat="1">
      <c r="A42" s="1961" t="s">
        <v>1856</v>
      </c>
      <c r="B42" s="1961"/>
      <c r="C42" s="1961"/>
      <c r="D42" s="1961"/>
      <c r="E42" s="1961"/>
      <c r="F42" s="1961"/>
      <c r="G42" s="1961"/>
    </row>
    <row r="43" spans="1:8" s="183" customFormat="1">
      <c r="A43" s="369" t="s">
        <v>1450</v>
      </c>
      <c r="B43" s="365"/>
      <c r="C43" s="366"/>
      <c r="D43" s="363"/>
      <c r="E43" s="366"/>
      <c r="F43" s="366"/>
      <c r="G43" s="363"/>
    </row>
    <row r="44" spans="1:8">
      <c r="C44" s="28"/>
    </row>
  </sheetData>
  <mergeCells count="13">
    <mergeCell ref="A38:G38"/>
    <mergeCell ref="A39:G39"/>
    <mergeCell ref="A41:G41"/>
    <mergeCell ref="A42:G42"/>
    <mergeCell ref="A12:A13"/>
    <mergeCell ref="A20:A23"/>
    <mergeCell ref="B1:D1"/>
    <mergeCell ref="B3:F3"/>
    <mergeCell ref="A7:A8"/>
    <mergeCell ref="B7:B8"/>
    <mergeCell ref="C7:C8"/>
    <mergeCell ref="D7:D8"/>
    <mergeCell ref="E7:G7"/>
  </mergeCells>
  <conditionalFormatting sqref="A26">
    <cfRule type="cellIs" dxfId="29" priority="3" stopIfTrue="1" operator="equal">
      <formula>"?"</formula>
    </cfRule>
  </conditionalFormatting>
  <conditionalFormatting sqref="B24">
    <cfRule type="cellIs" dxfId="28" priority="2" stopIfTrue="1" operator="equal">
      <formula>"?"</formula>
    </cfRule>
  </conditionalFormatting>
  <conditionalFormatting sqref="B25">
    <cfRule type="cellIs" dxfId="27" priority="1" stopIfTrue="1" operator="equal">
      <formula>"?"</formula>
    </cfRule>
  </conditionalFormatting>
  <pageMargins left="0.91" right="0.15" top="0.79" bottom="0.28000000000000003" header="0.64" footer="0.15"/>
  <pageSetup scale="12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5"/>
  <sheetViews>
    <sheetView zoomScale="85" zoomScaleNormal="70" workbookViewId="0">
      <pane xSplit="3" ySplit="9" topLeftCell="D58" activePane="bottomRight" state="frozen"/>
      <selection pane="topRight" activeCell="D1" sqref="D1"/>
      <selection pane="bottomLeft" activeCell="A10" sqref="A10"/>
      <selection pane="bottomRight" activeCell="A62" sqref="A62:H62"/>
    </sheetView>
  </sheetViews>
  <sheetFormatPr defaultRowHeight="12.75"/>
  <cols>
    <col min="1" max="1" width="4.85546875" style="503" customWidth="1"/>
    <col min="2" max="2" width="55" style="183" customWidth="1"/>
    <col min="3" max="3" width="0.140625" style="183" customWidth="1"/>
    <col min="4" max="4" width="14.85546875" style="183" customWidth="1"/>
    <col min="5" max="5" width="10.5703125" style="183" customWidth="1"/>
    <col min="6" max="6" width="14.28515625" style="183" customWidth="1"/>
    <col min="7" max="7" width="7.5703125" style="183" customWidth="1"/>
    <col min="8" max="8" width="13.28515625" style="183" customWidth="1"/>
    <col min="9" max="9" width="8.140625" style="183" customWidth="1"/>
    <col min="10" max="10" width="14.140625" style="183" customWidth="1"/>
    <col min="11" max="11" width="8.7109375" style="183" customWidth="1"/>
    <col min="12" max="12" width="14.85546875" style="183" customWidth="1"/>
    <col min="13" max="13" width="22" style="183" customWidth="1"/>
    <col min="14" max="14" width="21" style="183" customWidth="1"/>
    <col min="15" max="15" width="14.140625" style="183" customWidth="1"/>
    <col min="16" max="16" width="4.7109375" style="183" bestFit="1" customWidth="1"/>
    <col min="17" max="17" width="2.5703125" style="183" bestFit="1" customWidth="1"/>
    <col min="18" max="18" width="5.140625" style="183" bestFit="1" customWidth="1"/>
    <col min="19" max="256" width="9.140625" style="183"/>
    <col min="257" max="257" width="4.85546875" style="183" customWidth="1"/>
    <col min="258" max="258" width="53.140625" style="183" customWidth="1"/>
    <col min="259" max="259" width="0.140625" style="183" customWidth="1"/>
    <col min="260" max="260" width="14.85546875" style="183" customWidth="1"/>
    <col min="261" max="261" width="7" style="183" customWidth="1"/>
    <col min="262" max="262" width="12.5703125" style="183" bestFit="1" customWidth="1"/>
    <col min="263" max="263" width="7.5703125" style="183" customWidth="1"/>
    <col min="264" max="264" width="13.28515625" style="183" customWidth="1"/>
    <col min="265" max="265" width="8.140625" style="183" customWidth="1"/>
    <col min="266" max="266" width="14.140625" style="183" customWidth="1"/>
    <col min="267" max="267" width="8.7109375" style="183" customWidth="1"/>
    <col min="268" max="268" width="14.85546875" style="183" customWidth="1"/>
    <col min="269" max="269" width="22" style="183" customWidth="1"/>
    <col min="270" max="270" width="21" style="183" customWidth="1"/>
    <col min="271" max="271" width="14.140625" style="183" customWidth="1"/>
    <col min="272" max="272" width="4.7109375" style="183" bestFit="1" customWidth="1"/>
    <col min="273" max="273" width="2.5703125" style="183" bestFit="1" customWidth="1"/>
    <col min="274" max="274" width="5.140625" style="183" bestFit="1" customWidth="1"/>
    <col min="275" max="512" width="9.140625" style="183"/>
    <col min="513" max="513" width="4.85546875" style="183" customWidth="1"/>
    <col min="514" max="514" width="53.140625" style="183" customWidth="1"/>
    <col min="515" max="515" width="0.140625" style="183" customWidth="1"/>
    <col min="516" max="516" width="14.85546875" style="183" customWidth="1"/>
    <col min="517" max="517" width="7" style="183" customWidth="1"/>
    <col min="518" max="518" width="12.5703125" style="183" bestFit="1" customWidth="1"/>
    <col min="519" max="519" width="7.5703125" style="183" customWidth="1"/>
    <col min="520" max="520" width="13.28515625" style="183" customWidth="1"/>
    <col min="521" max="521" width="8.140625" style="183" customWidth="1"/>
    <col min="522" max="522" width="14.140625" style="183" customWidth="1"/>
    <col min="523" max="523" width="8.7109375" style="183" customWidth="1"/>
    <col min="524" max="524" width="14.85546875" style="183" customWidth="1"/>
    <col min="525" max="525" width="22" style="183" customWidth="1"/>
    <col min="526" max="526" width="21" style="183" customWidth="1"/>
    <col min="527" max="527" width="14.140625" style="183" customWidth="1"/>
    <col min="528" max="528" width="4.7109375" style="183" bestFit="1" customWidth="1"/>
    <col min="529" max="529" width="2.5703125" style="183" bestFit="1" customWidth="1"/>
    <col min="530" max="530" width="5.140625" style="183" bestFit="1" customWidth="1"/>
    <col min="531" max="768" width="9.140625" style="183"/>
    <col min="769" max="769" width="4.85546875" style="183" customWidth="1"/>
    <col min="770" max="770" width="53.140625" style="183" customWidth="1"/>
    <col min="771" max="771" width="0.140625" style="183" customWidth="1"/>
    <col min="772" max="772" width="14.85546875" style="183" customWidth="1"/>
    <col min="773" max="773" width="7" style="183" customWidth="1"/>
    <col min="774" max="774" width="12.5703125" style="183" bestFit="1" customWidth="1"/>
    <col min="775" max="775" width="7.5703125" style="183" customWidth="1"/>
    <col min="776" max="776" width="13.28515625" style="183" customWidth="1"/>
    <col min="777" max="777" width="8.140625" style="183" customWidth="1"/>
    <col min="778" max="778" width="14.140625" style="183" customWidth="1"/>
    <col min="779" max="779" width="8.7109375" style="183" customWidth="1"/>
    <col min="780" max="780" width="14.85546875" style="183" customWidth="1"/>
    <col min="781" max="781" width="22" style="183" customWidth="1"/>
    <col min="782" max="782" width="21" style="183" customWidth="1"/>
    <col min="783" max="783" width="14.140625" style="183" customWidth="1"/>
    <col min="784" max="784" width="4.7109375" style="183" bestFit="1" customWidth="1"/>
    <col min="785" max="785" width="2.5703125" style="183" bestFit="1" customWidth="1"/>
    <col min="786" max="786" width="5.140625" style="183" bestFit="1" customWidth="1"/>
    <col min="787" max="1024" width="9.140625" style="183"/>
    <col min="1025" max="1025" width="4.85546875" style="183" customWidth="1"/>
    <col min="1026" max="1026" width="53.140625" style="183" customWidth="1"/>
    <col min="1027" max="1027" width="0.140625" style="183" customWidth="1"/>
    <col min="1028" max="1028" width="14.85546875" style="183" customWidth="1"/>
    <col min="1029" max="1029" width="7" style="183" customWidth="1"/>
    <col min="1030" max="1030" width="12.5703125" style="183" bestFit="1" customWidth="1"/>
    <col min="1031" max="1031" width="7.5703125" style="183" customWidth="1"/>
    <col min="1032" max="1032" width="13.28515625" style="183" customWidth="1"/>
    <col min="1033" max="1033" width="8.140625" style="183" customWidth="1"/>
    <col min="1034" max="1034" width="14.140625" style="183" customWidth="1"/>
    <col min="1035" max="1035" width="8.7109375" style="183" customWidth="1"/>
    <col min="1036" max="1036" width="14.85546875" style="183" customWidth="1"/>
    <col min="1037" max="1037" width="22" style="183" customWidth="1"/>
    <col min="1038" max="1038" width="21" style="183" customWidth="1"/>
    <col min="1039" max="1039" width="14.140625" style="183" customWidth="1"/>
    <col min="1040" max="1040" width="4.7109375" style="183" bestFit="1" customWidth="1"/>
    <col min="1041" max="1041" width="2.5703125" style="183" bestFit="1" customWidth="1"/>
    <col min="1042" max="1042" width="5.140625" style="183" bestFit="1" customWidth="1"/>
    <col min="1043" max="1280" width="9.140625" style="183"/>
    <col min="1281" max="1281" width="4.85546875" style="183" customWidth="1"/>
    <col min="1282" max="1282" width="53.140625" style="183" customWidth="1"/>
    <col min="1283" max="1283" width="0.140625" style="183" customWidth="1"/>
    <col min="1284" max="1284" width="14.85546875" style="183" customWidth="1"/>
    <col min="1285" max="1285" width="7" style="183" customWidth="1"/>
    <col min="1286" max="1286" width="12.5703125" style="183" bestFit="1" customWidth="1"/>
    <col min="1287" max="1287" width="7.5703125" style="183" customWidth="1"/>
    <col min="1288" max="1288" width="13.28515625" style="183" customWidth="1"/>
    <col min="1289" max="1289" width="8.140625" style="183" customWidth="1"/>
    <col min="1290" max="1290" width="14.140625" style="183" customWidth="1"/>
    <col min="1291" max="1291" width="8.7109375" style="183" customWidth="1"/>
    <col min="1292" max="1292" width="14.85546875" style="183" customWidth="1"/>
    <col min="1293" max="1293" width="22" style="183" customWidth="1"/>
    <col min="1294" max="1294" width="21" style="183" customWidth="1"/>
    <col min="1295" max="1295" width="14.140625" style="183" customWidth="1"/>
    <col min="1296" max="1296" width="4.7109375" style="183" bestFit="1" customWidth="1"/>
    <col min="1297" max="1297" width="2.5703125" style="183" bestFit="1" customWidth="1"/>
    <col min="1298" max="1298" width="5.140625" style="183" bestFit="1" customWidth="1"/>
    <col min="1299" max="1536" width="9.140625" style="183"/>
    <col min="1537" max="1537" width="4.85546875" style="183" customWidth="1"/>
    <col min="1538" max="1538" width="53.140625" style="183" customWidth="1"/>
    <col min="1539" max="1539" width="0.140625" style="183" customWidth="1"/>
    <col min="1540" max="1540" width="14.85546875" style="183" customWidth="1"/>
    <col min="1541" max="1541" width="7" style="183" customWidth="1"/>
    <col min="1542" max="1542" width="12.5703125" style="183" bestFit="1" customWidth="1"/>
    <col min="1543" max="1543" width="7.5703125" style="183" customWidth="1"/>
    <col min="1544" max="1544" width="13.28515625" style="183" customWidth="1"/>
    <col min="1545" max="1545" width="8.140625" style="183" customWidth="1"/>
    <col min="1546" max="1546" width="14.140625" style="183" customWidth="1"/>
    <col min="1547" max="1547" width="8.7109375" style="183" customWidth="1"/>
    <col min="1548" max="1548" width="14.85546875" style="183" customWidth="1"/>
    <col min="1549" max="1549" width="22" style="183" customWidth="1"/>
    <col min="1550" max="1550" width="21" style="183" customWidth="1"/>
    <col min="1551" max="1551" width="14.140625" style="183" customWidth="1"/>
    <col min="1552" max="1552" width="4.7109375" style="183" bestFit="1" customWidth="1"/>
    <col min="1553" max="1553" width="2.5703125" style="183" bestFit="1" customWidth="1"/>
    <col min="1554" max="1554" width="5.140625" style="183" bestFit="1" customWidth="1"/>
    <col min="1555" max="1792" width="9.140625" style="183"/>
    <col min="1793" max="1793" width="4.85546875" style="183" customWidth="1"/>
    <col min="1794" max="1794" width="53.140625" style="183" customWidth="1"/>
    <col min="1795" max="1795" width="0.140625" style="183" customWidth="1"/>
    <col min="1796" max="1796" width="14.85546875" style="183" customWidth="1"/>
    <col min="1797" max="1797" width="7" style="183" customWidth="1"/>
    <col min="1798" max="1798" width="12.5703125" style="183" bestFit="1" customWidth="1"/>
    <col min="1799" max="1799" width="7.5703125" style="183" customWidth="1"/>
    <col min="1800" max="1800" width="13.28515625" style="183" customWidth="1"/>
    <col min="1801" max="1801" width="8.140625" style="183" customWidth="1"/>
    <col min="1802" max="1802" width="14.140625" style="183" customWidth="1"/>
    <col min="1803" max="1803" width="8.7109375" style="183" customWidth="1"/>
    <col min="1804" max="1804" width="14.85546875" style="183" customWidth="1"/>
    <col min="1805" max="1805" width="22" style="183" customWidth="1"/>
    <col min="1806" max="1806" width="21" style="183" customWidth="1"/>
    <col min="1807" max="1807" width="14.140625" style="183" customWidth="1"/>
    <col min="1808" max="1808" width="4.7109375" style="183" bestFit="1" customWidth="1"/>
    <col min="1809" max="1809" width="2.5703125" style="183" bestFit="1" customWidth="1"/>
    <col min="1810" max="1810" width="5.140625" style="183" bestFit="1" customWidth="1"/>
    <col min="1811" max="2048" width="9.140625" style="183"/>
    <col min="2049" max="2049" width="4.85546875" style="183" customWidth="1"/>
    <col min="2050" max="2050" width="53.140625" style="183" customWidth="1"/>
    <col min="2051" max="2051" width="0.140625" style="183" customWidth="1"/>
    <col min="2052" max="2052" width="14.85546875" style="183" customWidth="1"/>
    <col min="2053" max="2053" width="7" style="183" customWidth="1"/>
    <col min="2054" max="2054" width="12.5703125" style="183" bestFit="1" customWidth="1"/>
    <col min="2055" max="2055" width="7.5703125" style="183" customWidth="1"/>
    <col min="2056" max="2056" width="13.28515625" style="183" customWidth="1"/>
    <col min="2057" max="2057" width="8.140625" style="183" customWidth="1"/>
    <col min="2058" max="2058" width="14.140625" style="183" customWidth="1"/>
    <col min="2059" max="2059" width="8.7109375" style="183" customWidth="1"/>
    <col min="2060" max="2060" width="14.85546875" style="183" customWidth="1"/>
    <col min="2061" max="2061" width="22" style="183" customWidth="1"/>
    <col min="2062" max="2062" width="21" style="183" customWidth="1"/>
    <col min="2063" max="2063" width="14.140625" style="183" customWidth="1"/>
    <col min="2064" max="2064" width="4.7109375" style="183" bestFit="1" customWidth="1"/>
    <col min="2065" max="2065" width="2.5703125" style="183" bestFit="1" customWidth="1"/>
    <col min="2066" max="2066" width="5.140625" style="183" bestFit="1" customWidth="1"/>
    <col min="2067" max="2304" width="9.140625" style="183"/>
    <col min="2305" max="2305" width="4.85546875" style="183" customWidth="1"/>
    <col min="2306" max="2306" width="53.140625" style="183" customWidth="1"/>
    <col min="2307" max="2307" width="0.140625" style="183" customWidth="1"/>
    <col min="2308" max="2308" width="14.85546875" style="183" customWidth="1"/>
    <col min="2309" max="2309" width="7" style="183" customWidth="1"/>
    <col min="2310" max="2310" width="12.5703125" style="183" bestFit="1" customWidth="1"/>
    <col min="2311" max="2311" width="7.5703125" style="183" customWidth="1"/>
    <col min="2312" max="2312" width="13.28515625" style="183" customWidth="1"/>
    <col min="2313" max="2313" width="8.140625" style="183" customWidth="1"/>
    <col min="2314" max="2314" width="14.140625" style="183" customWidth="1"/>
    <col min="2315" max="2315" width="8.7109375" style="183" customWidth="1"/>
    <col min="2316" max="2316" width="14.85546875" style="183" customWidth="1"/>
    <col min="2317" max="2317" width="22" style="183" customWidth="1"/>
    <col min="2318" max="2318" width="21" style="183" customWidth="1"/>
    <col min="2319" max="2319" width="14.140625" style="183" customWidth="1"/>
    <col min="2320" max="2320" width="4.7109375" style="183" bestFit="1" customWidth="1"/>
    <col min="2321" max="2321" width="2.5703125" style="183" bestFit="1" customWidth="1"/>
    <col min="2322" max="2322" width="5.140625" style="183" bestFit="1" customWidth="1"/>
    <col min="2323" max="2560" width="9.140625" style="183"/>
    <col min="2561" max="2561" width="4.85546875" style="183" customWidth="1"/>
    <col min="2562" max="2562" width="53.140625" style="183" customWidth="1"/>
    <col min="2563" max="2563" width="0.140625" style="183" customWidth="1"/>
    <col min="2564" max="2564" width="14.85546875" style="183" customWidth="1"/>
    <col min="2565" max="2565" width="7" style="183" customWidth="1"/>
    <col min="2566" max="2566" width="12.5703125" style="183" bestFit="1" customWidth="1"/>
    <col min="2567" max="2567" width="7.5703125" style="183" customWidth="1"/>
    <col min="2568" max="2568" width="13.28515625" style="183" customWidth="1"/>
    <col min="2569" max="2569" width="8.140625" style="183" customWidth="1"/>
    <col min="2570" max="2570" width="14.140625" style="183" customWidth="1"/>
    <col min="2571" max="2571" width="8.7109375" style="183" customWidth="1"/>
    <col min="2572" max="2572" width="14.85546875" style="183" customWidth="1"/>
    <col min="2573" max="2573" width="22" style="183" customWidth="1"/>
    <col min="2574" max="2574" width="21" style="183" customWidth="1"/>
    <col min="2575" max="2575" width="14.140625" style="183" customWidth="1"/>
    <col min="2576" max="2576" width="4.7109375" style="183" bestFit="1" customWidth="1"/>
    <col min="2577" max="2577" width="2.5703125" style="183" bestFit="1" customWidth="1"/>
    <col min="2578" max="2578" width="5.140625" style="183" bestFit="1" customWidth="1"/>
    <col min="2579" max="2816" width="9.140625" style="183"/>
    <col min="2817" max="2817" width="4.85546875" style="183" customWidth="1"/>
    <col min="2818" max="2818" width="53.140625" style="183" customWidth="1"/>
    <col min="2819" max="2819" width="0.140625" style="183" customWidth="1"/>
    <col min="2820" max="2820" width="14.85546875" style="183" customWidth="1"/>
    <col min="2821" max="2821" width="7" style="183" customWidth="1"/>
    <col min="2822" max="2822" width="12.5703125" style="183" bestFit="1" customWidth="1"/>
    <col min="2823" max="2823" width="7.5703125" style="183" customWidth="1"/>
    <col min="2824" max="2824" width="13.28515625" style="183" customWidth="1"/>
    <col min="2825" max="2825" width="8.140625" style="183" customWidth="1"/>
    <col min="2826" max="2826" width="14.140625" style="183" customWidth="1"/>
    <col min="2827" max="2827" width="8.7109375" style="183" customWidth="1"/>
    <col min="2828" max="2828" width="14.85546875" style="183" customWidth="1"/>
    <col min="2829" max="2829" width="22" style="183" customWidth="1"/>
    <col min="2830" max="2830" width="21" style="183" customWidth="1"/>
    <col min="2831" max="2831" width="14.140625" style="183" customWidth="1"/>
    <col min="2832" max="2832" width="4.7109375" style="183" bestFit="1" customWidth="1"/>
    <col min="2833" max="2833" width="2.5703125" style="183" bestFit="1" customWidth="1"/>
    <col min="2834" max="2834" width="5.140625" style="183" bestFit="1" customWidth="1"/>
    <col min="2835" max="3072" width="9.140625" style="183"/>
    <col min="3073" max="3073" width="4.85546875" style="183" customWidth="1"/>
    <col min="3074" max="3074" width="53.140625" style="183" customWidth="1"/>
    <col min="3075" max="3075" width="0.140625" style="183" customWidth="1"/>
    <col min="3076" max="3076" width="14.85546875" style="183" customWidth="1"/>
    <col min="3077" max="3077" width="7" style="183" customWidth="1"/>
    <col min="3078" max="3078" width="12.5703125" style="183" bestFit="1" customWidth="1"/>
    <col min="3079" max="3079" width="7.5703125" style="183" customWidth="1"/>
    <col min="3080" max="3080" width="13.28515625" style="183" customWidth="1"/>
    <col min="3081" max="3081" width="8.140625" style="183" customWidth="1"/>
    <col min="3082" max="3082" width="14.140625" style="183" customWidth="1"/>
    <col min="3083" max="3083" width="8.7109375" style="183" customWidth="1"/>
    <col min="3084" max="3084" width="14.85546875" style="183" customWidth="1"/>
    <col min="3085" max="3085" width="22" style="183" customWidth="1"/>
    <col min="3086" max="3086" width="21" style="183" customWidth="1"/>
    <col min="3087" max="3087" width="14.140625" style="183" customWidth="1"/>
    <col min="3088" max="3088" width="4.7109375" style="183" bestFit="1" customWidth="1"/>
    <col min="3089" max="3089" width="2.5703125" style="183" bestFit="1" customWidth="1"/>
    <col min="3090" max="3090" width="5.140625" style="183" bestFit="1" customWidth="1"/>
    <col min="3091" max="3328" width="9.140625" style="183"/>
    <col min="3329" max="3329" width="4.85546875" style="183" customWidth="1"/>
    <col min="3330" max="3330" width="53.140625" style="183" customWidth="1"/>
    <col min="3331" max="3331" width="0.140625" style="183" customWidth="1"/>
    <col min="3332" max="3332" width="14.85546875" style="183" customWidth="1"/>
    <col min="3333" max="3333" width="7" style="183" customWidth="1"/>
    <col min="3334" max="3334" width="12.5703125" style="183" bestFit="1" customWidth="1"/>
    <col min="3335" max="3335" width="7.5703125" style="183" customWidth="1"/>
    <col min="3336" max="3336" width="13.28515625" style="183" customWidth="1"/>
    <col min="3337" max="3337" width="8.140625" style="183" customWidth="1"/>
    <col min="3338" max="3338" width="14.140625" style="183" customWidth="1"/>
    <col min="3339" max="3339" width="8.7109375" style="183" customWidth="1"/>
    <col min="3340" max="3340" width="14.85546875" style="183" customWidth="1"/>
    <col min="3341" max="3341" width="22" style="183" customWidth="1"/>
    <col min="3342" max="3342" width="21" style="183" customWidth="1"/>
    <col min="3343" max="3343" width="14.140625" style="183" customWidth="1"/>
    <col min="3344" max="3344" width="4.7109375" style="183" bestFit="1" customWidth="1"/>
    <col min="3345" max="3345" width="2.5703125" style="183" bestFit="1" customWidth="1"/>
    <col min="3346" max="3346" width="5.140625" style="183" bestFit="1" customWidth="1"/>
    <col min="3347" max="3584" width="9.140625" style="183"/>
    <col min="3585" max="3585" width="4.85546875" style="183" customWidth="1"/>
    <col min="3586" max="3586" width="53.140625" style="183" customWidth="1"/>
    <col min="3587" max="3587" width="0.140625" style="183" customWidth="1"/>
    <col min="3588" max="3588" width="14.85546875" style="183" customWidth="1"/>
    <col min="3589" max="3589" width="7" style="183" customWidth="1"/>
    <col min="3590" max="3590" width="12.5703125" style="183" bestFit="1" customWidth="1"/>
    <col min="3591" max="3591" width="7.5703125" style="183" customWidth="1"/>
    <col min="3592" max="3592" width="13.28515625" style="183" customWidth="1"/>
    <col min="3593" max="3593" width="8.140625" style="183" customWidth="1"/>
    <col min="3594" max="3594" width="14.140625" style="183" customWidth="1"/>
    <col min="3595" max="3595" width="8.7109375" style="183" customWidth="1"/>
    <col min="3596" max="3596" width="14.85546875" style="183" customWidth="1"/>
    <col min="3597" max="3597" width="22" style="183" customWidth="1"/>
    <col min="3598" max="3598" width="21" style="183" customWidth="1"/>
    <col min="3599" max="3599" width="14.140625" style="183" customWidth="1"/>
    <col min="3600" max="3600" width="4.7109375" style="183" bestFit="1" customWidth="1"/>
    <col min="3601" max="3601" width="2.5703125" style="183" bestFit="1" customWidth="1"/>
    <col min="3602" max="3602" width="5.140625" style="183" bestFit="1" customWidth="1"/>
    <col min="3603" max="3840" width="9.140625" style="183"/>
    <col min="3841" max="3841" width="4.85546875" style="183" customWidth="1"/>
    <col min="3842" max="3842" width="53.140625" style="183" customWidth="1"/>
    <col min="3843" max="3843" width="0.140625" style="183" customWidth="1"/>
    <col min="3844" max="3844" width="14.85546875" style="183" customWidth="1"/>
    <col min="3845" max="3845" width="7" style="183" customWidth="1"/>
    <col min="3846" max="3846" width="12.5703125" style="183" bestFit="1" customWidth="1"/>
    <col min="3847" max="3847" width="7.5703125" style="183" customWidth="1"/>
    <col min="3848" max="3848" width="13.28515625" style="183" customWidth="1"/>
    <col min="3849" max="3849" width="8.140625" style="183" customWidth="1"/>
    <col min="3850" max="3850" width="14.140625" style="183" customWidth="1"/>
    <col min="3851" max="3851" width="8.7109375" style="183" customWidth="1"/>
    <col min="3852" max="3852" width="14.85546875" style="183" customWidth="1"/>
    <col min="3853" max="3853" width="22" style="183" customWidth="1"/>
    <col min="3854" max="3854" width="21" style="183" customWidth="1"/>
    <col min="3855" max="3855" width="14.140625" style="183" customWidth="1"/>
    <col min="3856" max="3856" width="4.7109375" style="183" bestFit="1" customWidth="1"/>
    <col min="3857" max="3857" width="2.5703125" style="183" bestFit="1" customWidth="1"/>
    <col min="3858" max="3858" width="5.140625" style="183" bestFit="1" customWidth="1"/>
    <col min="3859" max="4096" width="9.140625" style="183"/>
    <col min="4097" max="4097" width="4.85546875" style="183" customWidth="1"/>
    <col min="4098" max="4098" width="53.140625" style="183" customWidth="1"/>
    <col min="4099" max="4099" width="0.140625" style="183" customWidth="1"/>
    <col min="4100" max="4100" width="14.85546875" style="183" customWidth="1"/>
    <col min="4101" max="4101" width="7" style="183" customWidth="1"/>
    <col min="4102" max="4102" width="12.5703125" style="183" bestFit="1" customWidth="1"/>
    <col min="4103" max="4103" width="7.5703125" style="183" customWidth="1"/>
    <col min="4104" max="4104" width="13.28515625" style="183" customWidth="1"/>
    <col min="4105" max="4105" width="8.140625" style="183" customWidth="1"/>
    <col min="4106" max="4106" width="14.140625" style="183" customWidth="1"/>
    <col min="4107" max="4107" width="8.7109375" style="183" customWidth="1"/>
    <col min="4108" max="4108" width="14.85546875" style="183" customWidth="1"/>
    <col min="4109" max="4109" width="22" style="183" customWidth="1"/>
    <col min="4110" max="4110" width="21" style="183" customWidth="1"/>
    <col min="4111" max="4111" width="14.140625" style="183" customWidth="1"/>
    <col min="4112" max="4112" width="4.7109375" style="183" bestFit="1" customWidth="1"/>
    <col min="4113" max="4113" width="2.5703125" style="183" bestFit="1" customWidth="1"/>
    <col min="4114" max="4114" width="5.140625" style="183" bestFit="1" customWidth="1"/>
    <col min="4115" max="4352" width="9.140625" style="183"/>
    <col min="4353" max="4353" width="4.85546875" style="183" customWidth="1"/>
    <col min="4354" max="4354" width="53.140625" style="183" customWidth="1"/>
    <col min="4355" max="4355" width="0.140625" style="183" customWidth="1"/>
    <col min="4356" max="4356" width="14.85546875" style="183" customWidth="1"/>
    <col min="4357" max="4357" width="7" style="183" customWidth="1"/>
    <col min="4358" max="4358" width="12.5703125" style="183" bestFit="1" customWidth="1"/>
    <col min="4359" max="4359" width="7.5703125" style="183" customWidth="1"/>
    <col min="4360" max="4360" width="13.28515625" style="183" customWidth="1"/>
    <col min="4361" max="4361" width="8.140625" style="183" customWidth="1"/>
    <col min="4362" max="4362" width="14.140625" style="183" customWidth="1"/>
    <col min="4363" max="4363" width="8.7109375" style="183" customWidth="1"/>
    <col min="4364" max="4364" width="14.85546875" style="183" customWidth="1"/>
    <col min="4365" max="4365" width="22" style="183" customWidth="1"/>
    <col min="4366" max="4366" width="21" style="183" customWidth="1"/>
    <col min="4367" max="4367" width="14.140625" style="183" customWidth="1"/>
    <col min="4368" max="4368" width="4.7109375" style="183" bestFit="1" customWidth="1"/>
    <col min="4369" max="4369" width="2.5703125" style="183" bestFit="1" customWidth="1"/>
    <col min="4370" max="4370" width="5.140625" style="183" bestFit="1" customWidth="1"/>
    <col min="4371" max="4608" width="9.140625" style="183"/>
    <col min="4609" max="4609" width="4.85546875" style="183" customWidth="1"/>
    <col min="4610" max="4610" width="53.140625" style="183" customWidth="1"/>
    <col min="4611" max="4611" width="0.140625" style="183" customWidth="1"/>
    <col min="4612" max="4612" width="14.85546875" style="183" customWidth="1"/>
    <col min="4613" max="4613" width="7" style="183" customWidth="1"/>
    <col min="4614" max="4614" width="12.5703125" style="183" bestFit="1" customWidth="1"/>
    <col min="4615" max="4615" width="7.5703125" style="183" customWidth="1"/>
    <col min="4616" max="4616" width="13.28515625" style="183" customWidth="1"/>
    <col min="4617" max="4617" width="8.140625" style="183" customWidth="1"/>
    <col min="4618" max="4618" width="14.140625" style="183" customWidth="1"/>
    <col min="4619" max="4619" width="8.7109375" style="183" customWidth="1"/>
    <col min="4620" max="4620" width="14.85546875" style="183" customWidth="1"/>
    <col min="4621" max="4621" width="22" style="183" customWidth="1"/>
    <col min="4622" max="4622" width="21" style="183" customWidth="1"/>
    <col min="4623" max="4623" width="14.140625" style="183" customWidth="1"/>
    <col min="4624" max="4624" width="4.7109375" style="183" bestFit="1" customWidth="1"/>
    <col min="4625" max="4625" width="2.5703125" style="183" bestFit="1" customWidth="1"/>
    <col min="4626" max="4626" width="5.140625" style="183" bestFit="1" customWidth="1"/>
    <col min="4627" max="4864" width="9.140625" style="183"/>
    <col min="4865" max="4865" width="4.85546875" style="183" customWidth="1"/>
    <col min="4866" max="4866" width="53.140625" style="183" customWidth="1"/>
    <col min="4867" max="4867" width="0.140625" style="183" customWidth="1"/>
    <col min="4868" max="4868" width="14.85546875" style="183" customWidth="1"/>
    <col min="4869" max="4869" width="7" style="183" customWidth="1"/>
    <col min="4870" max="4870" width="12.5703125" style="183" bestFit="1" customWidth="1"/>
    <col min="4871" max="4871" width="7.5703125" style="183" customWidth="1"/>
    <col min="4872" max="4872" width="13.28515625" style="183" customWidth="1"/>
    <col min="4873" max="4873" width="8.140625" style="183" customWidth="1"/>
    <col min="4874" max="4874" width="14.140625" style="183" customWidth="1"/>
    <col min="4875" max="4875" width="8.7109375" style="183" customWidth="1"/>
    <col min="4876" max="4876" width="14.85546875" style="183" customWidth="1"/>
    <col min="4877" max="4877" width="22" style="183" customWidth="1"/>
    <col min="4878" max="4878" width="21" style="183" customWidth="1"/>
    <col min="4879" max="4879" width="14.140625" style="183" customWidth="1"/>
    <col min="4880" max="4880" width="4.7109375" style="183" bestFit="1" customWidth="1"/>
    <col min="4881" max="4881" width="2.5703125" style="183" bestFit="1" customWidth="1"/>
    <col min="4882" max="4882" width="5.140625" style="183" bestFit="1" customWidth="1"/>
    <col min="4883" max="5120" width="9.140625" style="183"/>
    <col min="5121" max="5121" width="4.85546875" style="183" customWidth="1"/>
    <col min="5122" max="5122" width="53.140625" style="183" customWidth="1"/>
    <col min="5123" max="5123" width="0.140625" style="183" customWidth="1"/>
    <col min="5124" max="5124" width="14.85546875" style="183" customWidth="1"/>
    <col min="5125" max="5125" width="7" style="183" customWidth="1"/>
    <col min="5126" max="5126" width="12.5703125" style="183" bestFit="1" customWidth="1"/>
    <col min="5127" max="5127" width="7.5703125" style="183" customWidth="1"/>
    <col min="5128" max="5128" width="13.28515625" style="183" customWidth="1"/>
    <col min="5129" max="5129" width="8.140625" style="183" customWidth="1"/>
    <col min="5130" max="5130" width="14.140625" style="183" customWidth="1"/>
    <col min="5131" max="5131" width="8.7109375" style="183" customWidth="1"/>
    <col min="5132" max="5132" width="14.85546875" style="183" customWidth="1"/>
    <col min="5133" max="5133" width="22" style="183" customWidth="1"/>
    <col min="5134" max="5134" width="21" style="183" customWidth="1"/>
    <col min="5135" max="5135" width="14.140625" style="183" customWidth="1"/>
    <col min="5136" max="5136" width="4.7109375" style="183" bestFit="1" customWidth="1"/>
    <col min="5137" max="5137" width="2.5703125" style="183" bestFit="1" customWidth="1"/>
    <col min="5138" max="5138" width="5.140625" style="183" bestFit="1" customWidth="1"/>
    <col min="5139" max="5376" width="9.140625" style="183"/>
    <col min="5377" max="5377" width="4.85546875" style="183" customWidth="1"/>
    <col min="5378" max="5378" width="53.140625" style="183" customWidth="1"/>
    <col min="5379" max="5379" width="0.140625" style="183" customWidth="1"/>
    <col min="5380" max="5380" width="14.85546875" style="183" customWidth="1"/>
    <col min="5381" max="5381" width="7" style="183" customWidth="1"/>
    <col min="5382" max="5382" width="12.5703125" style="183" bestFit="1" customWidth="1"/>
    <col min="5383" max="5383" width="7.5703125" style="183" customWidth="1"/>
    <col min="5384" max="5384" width="13.28515625" style="183" customWidth="1"/>
    <col min="5385" max="5385" width="8.140625" style="183" customWidth="1"/>
    <col min="5386" max="5386" width="14.140625" style="183" customWidth="1"/>
    <col min="5387" max="5387" width="8.7109375" style="183" customWidth="1"/>
    <col min="5388" max="5388" width="14.85546875" style="183" customWidth="1"/>
    <col min="5389" max="5389" width="22" style="183" customWidth="1"/>
    <col min="5390" max="5390" width="21" style="183" customWidth="1"/>
    <col min="5391" max="5391" width="14.140625" style="183" customWidth="1"/>
    <col min="5392" max="5392" width="4.7109375" style="183" bestFit="1" customWidth="1"/>
    <col min="5393" max="5393" width="2.5703125" style="183" bestFit="1" customWidth="1"/>
    <col min="5394" max="5394" width="5.140625" style="183" bestFit="1" customWidth="1"/>
    <col min="5395" max="5632" width="9.140625" style="183"/>
    <col min="5633" max="5633" width="4.85546875" style="183" customWidth="1"/>
    <col min="5634" max="5634" width="53.140625" style="183" customWidth="1"/>
    <col min="5635" max="5635" width="0.140625" style="183" customWidth="1"/>
    <col min="5636" max="5636" width="14.85546875" style="183" customWidth="1"/>
    <col min="5637" max="5637" width="7" style="183" customWidth="1"/>
    <col min="5638" max="5638" width="12.5703125" style="183" bestFit="1" customWidth="1"/>
    <col min="5639" max="5639" width="7.5703125" style="183" customWidth="1"/>
    <col min="5640" max="5640" width="13.28515625" style="183" customWidth="1"/>
    <col min="5641" max="5641" width="8.140625" style="183" customWidth="1"/>
    <col min="5642" max="5642" width="14.140625" style="183" customWidth="1"/>
    <col min="5643" max="5643" width="8.7109375" style="183" customWidth="1"/>
    <col min="5644" max="5644" width="14.85546875" style="183" customWidth="1"/>
    <col min="5645" max="5645" width="22" style="183" customWidth="1"/>
    <col min="5646" max="5646" width="21" style="183" customWidth="1"/>
    <col min="5647" max="5647" width="14.140625" style="183" customWidth="1"/>
    <col min="5648" max="5648" width="4.7109375" style="183" bestFit="1" customWidth="1"/>
    <col min="5649" max="5649" width="2.5703125" style="183" bestFit="1" customWidth="1"/>
    <col min="5650" max="5650" width="5.140625" style="183" bestFit="1" customWidth="1"/>
    <col min="5651" max="5888" width="9.140625" style="183"/>
    <col min="5889" max="5889" width="4.85546875" style="183" customWidth="1"/>
    <col min="5890" max="5890" width="53.140625" style="183" customWidth="1"/>
    <col min="5891" max="5891" width="0.140625" style="183" customWidth="1"/>
    <col min="5892" max="5892" width="14.85546875" style="183" customWidth="1"/>
    <col min="5893" max="5893" width="7" style="183" customWidth="1"/>
    <col min="5894" max="5894" width="12.5703125" style="183" bestFit="1" customWidth="1"/>
    <col min="5895" max="5895" width="7.5703125" style="183" customWidth="1"/>
    <col min="5896" max="5896" width="13.28515625" style="183" customWidth="1"/>
    <col min="5897" max="5897" width="8.140625" style="183" customWidth="1"/>
    <col min="5898" max="5898" width="14.140625" style="183" customWidth="1"/>
    <col min="5899" max="5899" width="8.7109375" style="183" customWidth="1"/>
    <col min="5900" max="5900" width="14.85546875" style="183" customWidth="1"/>
    <col min="5901" max="5901" width="22" style="183" customWidth="1"/>
    <col min="5902" max="5902" width="21" style="183" customWidth="1"/>
    <col min="5903" max="5903" width="14.140625" style="183" customWidth="1"/>
    <col min="5904" max="5904" width="4.7109375" style="183" bestFit="1" customWidth="1"/>
    <col min="5905" max="5905" width="2.5703125" style="183" bestFit="1" customWidth="1"/>
    <col min="5906" max="5906" width="5.140625" style="183" bestFit="1" customWidth="1"/>
    <col min="5907" max="6144" width="9.140625" style="183"/>
    <col min="6145" max="6145" width="4.85546875" style="183" customWidth="1"/>
    <col min="6146" max="6146" width="53.140625" style="183" customWidth="1"/>
    <col min="6147" max="6147" width="0.140625" style="183" customWidth="1"/>
    <col min="6148" max="6148" width="14.85546875" style="183" customWidth="1"/>
    <col min="6149" max="6149" width="7" style="183" customWidth="1"/>
    <col min="6150" max="6150" width="12.5703125" style="183" bestFit="1" customWidth="1"/>
    <col min="6151" max="6151" width="7.5703125" style="183" customWidth="1"/>
    <col min="6152" max="6152" width="13.28515625" style="183" customWidth="1"/>
    <col min="6153" max="6153" width="8.140625" style="183" customWidth="1"/>
    <col min="6154" max="6154" width="14.140625" style="183" customWidth="1"/>
    <col min="6155" max="6155" width="8.7109375" style="183" customWidth="1"/>
    <col min="6156" max="6156" width="14.85546875" style="183" customWidth="1"/>
    <col min="6157" max="6157" width="22" style="183" customWidth="1"/>
    <col min="6158" max="6158" width="21" style="183" customWidth="1"/>
    <col min="6159" max="6159" width="14.140625" style="183" customWidth="1"/>
    <col min="6160" max="6160" width="4.7109375" style="183" bestFit="1" customWidth="1"/>
    <col min="6161" max="6161" width="2.5703125" style="183" bestFit="1" customWidth="1"/>
    <col min="6162" max="6162" width="5.140625" style="183" bestFit="1" customWidth="1"/>
    <col min="6163" max="6400" width="9.140625" style="183"/>
    <col min="6401" max="6401" width="4.85546875" style="183" customWidth="1"/>
    <col min="6402" max="6402" width="53.140625" style="183" customWidth="1"/>
    <col min="6403" max="6403" width="0.140625" style="183" customWidth="1"/>
    <col min="6404" max="6404" width="14.85546875" style="183" customWidth="1"/>
    <col min="6405" max="6405" width="7" style="183" customWidth="1"/>
    <col min="6406" max="6406" width="12.5703125" style="183" bestFit="1" customWidth="1"/>
    <col min="6407" max="6407" width="7.5703125" style="183" customWidth="1"/>
    <col min="6408" max="6408" width="13.28515625" style="183" customWidth="1"/>
    <col min="6409" max="6409" width="8.140625" style="183" customWidth="1"/>
    <col min="6410" max="6410" width="14.140625" style="183" customWidth="1"/>
    <col min="6411" max="6411" width="8.7109375" style="183" customWidth="1"/>
    <col min="6412" max="6412" width="14.85546875" style="183" customWidth="1"/>
    <col min="6413" max="6413" width="22" style="183" customWidth="1"/>
    <col min="6414" max="6414" width="21" style="183" customWidth="1"/>
    <col min="6415" max="6415" width="14.140625" style="183" customWidth="1"/>
    <col min="6416" max="6416" width="4.7109375" style="183" bestFit="1" customWidth="1"/>
    <col min="6417" max="6417" width="2.5703125" style="183" bestFit="1" customWidth="1"/>
    <col min="6418" max="6418" width="5.140625" style="183" bestFit="1" customWidth="1"/>
    <col min="6419" max="6656" width="9.140625" style="183"/>
    <col min="6657" max="6657" width="4.85546875" style="183" customWidth="1"/>
    <col min="6658" max="6658" width="53.140625" style="183" customWidth="1"/>
    <col min="6659" max="6659" width="0.140625" style="183" customWidth="1"/>
    <col min="6660" max="6660" width="14.85546875" style="183" customWidth="1"/>
    <col min="6661" max="6661" width="7" style="183" customWidth="1"/>
    <col min="6662" max="6662" width="12.5703125" style="183" bestFit="1" customWidth="1"/>
    <col min="6663" max="6663" width="7.5703125" style="183" customWidth="1"/>
    <col min="6664" max="6664" width="13.28515625" style="183" customWidth="1"/>
    <col min="6665" max="6665" width="8.140625" style="183" customWidth="1"/>
    <col min="6666" max="6666" width="14.140625" style="183" customWidth="1"/>
    <col min="6667" max="6667" width="8.7109375" style="183" customWidth="1"/>
    <col min="6668" max="6668" width="14.85546875" style="183" customWidth="1"/>
    <col min="6669" max="6669" width="22" style="183" customWidth="1"/>
    <col min="6670" max="6670" width="21" style="183" customWidth="1"/>
    <col min="6671" max="6671" width="14.140625" style="183" customWidth="1"/>
    <col min="6672" max="6672" width="4.7109375" style="183" bestFit="1" customWidth="1"/>
    <col min="6673" max="6673" width="2.5703125" style="183" bestFit="1" customWidth="1"/>
    <col min="6674" max="6674" width="5.140625" style="183" bestFit="1" customWidth="1"/>
    <col min="6675" max="6912" width="9.140625" style="183"/>
    <col min="6913" max="6913" width="4.85546875" style="183" customWidth="1"/>
    <col min="6914" max="6914" width="53.140625" style="183" customWidth="1"/>
    <col min="6915" max="6915" width="0.140625" style="183" customWidth="1"/>
    <col min="6916" max="6916" width="14.85546875" style="183" customWidth="1"/>
    <col min="6917" max="6917" width="7" style="183" customWidth="1"/>
    <col min="6918" max="6918" width="12.5703125" style="183" bestFit="1" customWidth="1"/>
    <col min="6919" max="6919" width="7.5703125" style="183" customWidth="1"/>
    <col min="6920" max="6920" width="13.28515625" style="183" customWidth="1"/>
    <col min="6921" max="6921" width="8.140625" style="183" customWidth="1"/>
    <col min="6922" max="6922" width="14.140625" style="183" customWidth="1"/>
    <col min="6923" max="6923" width="8.7109375" style="183" customWidth="1"/>
    <col min="6924" max="6924" width="14.85546875" style="183" customWidth="1"/>
    <col min="6925" max="6925" width="22" style="183" customWidth="1"/>
    <col min="6926" max="6926" width="21" style="183" customWidth="1"/>
    <col min="6927" max="6927" width="14.140625" style="183" customWidth="1"/>
    <col min="6928" max="6928" width="4.7109375" style="183" bestFit="1" customWidth="1"/>
    <col min="6929" max="6929" width="2.5703125" style="183" bestFit="1" customWidth="1"/>
    <col min="6930" max="6930" width="5.140625" style="183" bestFit="1" customWidth="1"/>
    <col min="6931" max="7168" width="9.140625" style="183"/>
    <col min="7169" max="7169" width="4.85546875" style="183" customWidth="1"/>
    <col min="7170" max="7170" width="53.140625" style="183" customWidth="1"/>
    <col min="7171" max="7171" width="0.140625" style="183" customWidth="1"/>
    <col min="7172" max="7172" width="14.85546875" style="183" customWidth="1"/>
    <col min="7173" max="7173" width="7" style="183" customWidth="1"/>
    <col min="7174" max="7174" width="12.5703125" style="183" bestFit="1" customWidth="1"/>
    <col min="7175" max="7175" width="7.5703125" style="183" customWidth="1"/>
    <col min="7176" max="7176" width="13.28515625" style="183" customWidth="1"/>
    <col min="7177" max="7177" width="8.140625" style="183" customWidth="1"/>
    <col min="7178" max="7178" width="14.140625" style="183" customWidth="1"/>
    <col min="7179" max="7179" width="8.7109375" style="183" customWidth="1"/>
    <col min="7180" max="7180" width="14.85546875" style="183" customWidth="1"/>
    <col min="7181" max="7181" width="22" style="183" customWidth="1"/>
    <col min="7182" max="7182" width="21" style="183" customWidth="1"/>
    <col min="7183" max="7183" width="14.140625" style="183" customWidth="1"/>
    <col min="7184" max="7184" width="4.7109375" style="183" bestFit="1" customWidth="1"/>
    <col min="7185" max="7185" width="2.5703125" style="183" bestFit="1" customWidth="1"/>
    <col min="7186" max="7186" width="5.140625" style="183" bestFit="1" customWidth="1"/>
    <col min="7187" max="7424" width="9.140625" style="183"/>
    <col min="7425" max="7425" width="4.85546875" style="183" customWidth="1"/>
    <col min="7426" max="7426" width="53.140625" style="183" customWidth="1"/>
    <col min="7427" max="7427" width="0.140625" style="183" customWidth="1"/>
    <col min="7428" max="7428" width="14.85546875" style="183" customWidth="1"/>
    <col min="7429" max="7429" width="7" style="183" customWidth="1"/>
    <col min="7430" max="7430" width="12.5703125" style="183" bestFit="1" customWidth="1"/>
    <col min="7431" max="7431" width="7.5703125" style="183" customWidth="1"/>
    <col min="7432" max="7432" width="13.28515625" style="183" customWidth="1"/>
    <col min="7433" max="7433" width="8.140625" style="183" customWidth="1"/>
    <col min="7434" max="7434" width="14.140625" style="183" customWidth="1"/>
    <col min="7435" max="7435" width="8.7109375" style="183" customWidth="1"/>
    <col min="7436" max="7436" width="14.85546875" style="183" customWidth="1"/>
    <col min="7437" max="7437" width="22" style="183" customWidth="1"/>
    <col min="7438" max="7438" width="21" style="183" customWidth="1"/>
    <col min="7439" max="7439" width="14.140625" style="183" customWidth="1"/>
    <col min="7440" max="7440" width="4.7109375" style="183" bestFit="1" customWidth="1"/>
    <col min="7441" max="7441" width="2.5703125" style="183" bestFit="1" customWidth="1"/>
    <col min="7442" max="7442" width="5.140625" style="183" bestFit="1" customWidth="1"/>
    <col min="7443" max="7680" width="9.140625" style="183"/>
    <col min="7681" max="7681" width="4.85546875" style="183" customWidth="1"/>
    <col min="7682" max="7682" width="53.140625" style="183" customWidth="1"/>
    <col min="7683" max="7683" width="0.140625" style="183" customWidth="1"/>
    <col min="7684" max="7684" width="14.85546875" style="183" customWidth="1"/>
    <col min="7685" max="7685" width="7" style="183" customWidth="1"/>
    <col min="7686" max="7686" width="12.5703125" style="183" bestFit="1" customWidth="1"/>
    <col min="7687" max="7687" width="7.5703125" style="183" customWidth="1"/>
    <col min="7688" max="7688" width="13.28515625" style="183" customWidth="1"/>
    <col min="7689" max="7689" width="8.140625" style="183" customWidth="1"/>
    <col min="7690" max="7690" width="14.140625" style="183" customWidth="1"/>
    <col min="7691" max="7691" width="8.7109375" style="183" customWidth="1"/>
    <col min="7692" max="7692" width="14.85546875" style="183" customWidth="1"/>
    <col min="7693" max="7693" width="22" style="183" customWidth="1"/>
    <col min="7694" max="7694" width="21" style="183" customWidth="1"/>
    <col min="7695" max="7695" width="14.140625" style="183" customWidth="1"/>
    <col min="7696" max="7696" width="4.7109375" style="183" bestFit="1" customWidth="1"/>
    <col min="7697" max="7697" width="2.5703125" style="183" bestFit="1" customWidth="1"/>
    <col min="7698" max="7698" width="5.140625" style="183" bestFit="1" customWidth="1"/>
    <col min="7699" max="7936" width="9.140625" style="183"/>
    <col min="7937" max="7937" width="4.85546875" style="183" customWidth="1"/>
    <col min="7938" max="7938" width="53.140625" style="183" customWidth="1"/>
    <col min="7939" max="7939" width="0.140625" style="183" customWidth="1"/>
    <col min="7940" max="7940" width="14.85546875" style="183" customWidth="1"/>
    <col min="7941" max="7941" width="7" style="183" customWidth="1"/>
    <col min="7942" max="7942" width="12.5703125" style="183" bestFit="1" customWidth="1"/>
    <col min="7943" max="7943" width="7.5703125" style="183" customWidth="1"/>
    <col min="7944" max="7944" width="13.28515625" style="183" customWidth="1"/>
    <col min="7945" max="7945" width="8.140625" style="183" customWidth="1"/>
    <col min="7946" max="7946" width="14.140625" style="183" customWidth="1"/>
    <col min="7947" max="7947" width="8.7109375" style="183" customWidth="1"/>
    <col min="7948" max="7948" width="14.85546875" style="183" customWidth="1"/>
    <col min="7949" max="7949" width="22" style="183" customWidth="1"/>
    <col min="7950" max="7950" width="21" style="183" customWidth="1"/>
    <col min="7951" max="7951" width="14.140625" style="183" customWidth="1"/>
    <col min="7952" max="7952" width="4.7109375" style="183" bestFit="1" customWidth="1"/>
    <col min="7953" max="7953" width="2.5703125" style="183" bestFit="1" customWidth="1"/>
    <col min="7954" max="7954" width="5.140625" style="183" bestFit="1" customWidth="1"/>
    <col min="7955" max="8192" width="9.140625" style="183"/>
    <col min="8193" max="8193" width="4.85546875" style="183" customWidth="1"/>
    <col min="8194" max="8194" width="53.140625" style="183" customWidth="1"/>
    <col min="8195" max="8195" width="0.140625" style="183" customWidth="1"/>
    <col min="8196" max="8196" width="14.85546875" style="183" customWidth="1"/>
    <col min="8197" max="8197" width="7" style="183" customWidth="1"/>
    <col min="8198" max="8198" width="12.5703125" style="183" bestFit="1" customWidth="1"/>
    <col min="8199" max="8199" width="7.5703125" style="183" customWidth="1"/>
    <col min="8200" max="8200" width="13.28515625" style="183" customWidth="1"/>
    <col min="8201" max="8201" width="8.140625" style="183" customWidth="1"/>
    <col min="8202" max="8202" width="14.140625" style="183" customWidth="1"/>
    <col min="8203" max="8203" width="8.7109375" style="183" customWidth="1"/>
    <col min="8204" max="8204" width="14.85546875" style="183" customWidth="1"/>
    <col min="8205" max="8205" width="22" style="183" customWidth="1"/>
    <col min="8206" max="8206" width="21" style="183" customWidth="1"/>
    <col min="8207" max="8207" width="14.140625" style="183" customWidth="1"/>
    <col min="8208" max="8208" width="4.7109375" style="183" bestFit="1" customWidth="1"/>
    <col min="8209" max="8209" width="2.5703125" style="183" bestFit="1" customWidth="1"/>
    <col min="8210" max="8210" width="5.140625" style="183" bestFit="1" customWidth="1"/>
    <col min="8211" max="8448" width="9.140625" style="183"/>
    <col min="8449" max="8449" width="4.85546875" style="183" customWidth="1"/>
    <col min="8450" max="8450" width="53.140625" style="183" customWidth="1"/>
    <col min="8451" max="8451" width="0.140625" style="183" customWidth="1"/>
    <col min="8452" max="8452" width="14.85546875" style="183" customWidth="1"/>
    <col min="8453" max="8453" width="7" style="183" customWidth="1"/>
    <col min="8454" max="8454" width="12.5703125" style="183" bestFit="1" customWidth="1"/>
    <col min="8455" max="8455" width="7.5703125" style="183" customWidth="1"/>
    <col min="8456" max="8456" width="13.28515625" style="183" customWidth="1"/>
    <col min="8457" max="8457" width="8.140625" style="183" customWidth="1"/>
    <col min="8458" max="8458" width="14.140625" style="183" customWidth="1"/>
    <col min="8459" max="8459" width="8.7109375" style="183" customWidth="1"/>
    <col min="8460" max="8460" width="14.85546875" style="183" customWidth="1"/>
    <col min="8461" max="8461" width="22" style="183" customWidth="1"/>
    <col min="8462" max="8462" width="21" style="183" customWidth="1"/>
    <col min="8463" max="8463" width="14.140625" style="183" customWidth="1"/>
    <col min="8464" max="8464" width="4.7109375" style="183" bestFit="1" customWidth="1"/>
    <col min="8465" max="8465" width="2.5703125" style="183" bestFit="1" customWidth="1"/>
    <col min="8466" max="8466" width="5.140625" style="183" bestFit="1" customWidth="1"/>
    <col min="8467" max="8704" width="9.140625" style="183"/>
    <col min="8705" max="8705" width="4.85546875" style="183" customWidth="1"/>
    <col min="8706" max="8706" width="53.140625" style="183" customWidth="1"/>
    <col min="8707" max="8707" width="0.140625" style="183" customWidth="1"/>
    <col min="8708" max="8708" width="14.85546875" style="183" customWidth="1"/>
    <col min="8709" max="8709" width="7" style="183" customWidth="1"/>
    <col min="8710" max="8710" width="12.5703125" style="183" bestFit="1" customWidth="1"/>
    <col min="8711" max="8711" width="7.5703125" style="183" customWidth="1"/>
    <col min="8712" max="8712" width="13.28515625" style="183" customWidth="1"/>
    <col min="8713" max="8713" width="8.140625" style="183" customWidth="1"/>
    <col min="8714" max="8714" width="14.140625" style="183" customWidth="1"/>
    <col min="8715" max="8715" width="8.7109375" style="183" customWidth="1"/>
    <col min="8716" max="8716" width="14.85546875" style="183" customWidth="1"/>
    <col min="8717" max="8717" width="22" style="183" customWidth="1"/>
    <col min="8718" max="8718" width="21" style="183" customWidth="1"/>
    <col min="8719" max="8719" width="14.140625" style="183" customWidth="1"/>
    <col min="8720" max="8720" width="4.7109375" style="183" bestFit="1" customWidth="1"/>
    <col min="8721" max="8721" width="2.5703125" style="183" bestFit="1" customWidth="1"/>
    <col min="8722" max="8722" width="5.140625" style="183" bestFit="1" customWidth="1"/>
    <col min="8723" max="8960" width="9.140625" style="183"/>
    <col min="8961" max="8961" width="4.85546875" style="183" customWidth="1"/>
    <col min="8962" max="8962" width="53.140625" style="183" customWidth="1"/>
    <col min="8963" max="8963" width="0.140625" style="183" customWidth="1"/>
    <col min="8964" max="8964" width="14.85546875" style="183" customWidth="1"/>
    <col min="8965" max="8965" width="7" style="183" customWidth="1"/>
    <col min="8966" max="8966" width="12.5703125" style="183" bestFit="1" customWidth="1"/>
    <col min="8967" max="8967" width="7.5703125" style="183" customWidth="1"/>
    <col min="8968" max="8968" width="13.28515625" style="183" customWidth="1"/>
    <col min="8969" max="8969" width="8.140625" style="183" customWidth="1"/>
    <col min="8970" max="8970" width="14.140625" style="183" customWidth="1"/>
    <col min="8971" max="8971" width="8.7109375" style="183" customWidth="1"/>
    <col min="8972" max="8972" width="14.85546875" style="183" customWidth="1"/>
    <col min="8973" max="8973" width="22" style="183" customWidth="1"/>
    <col min="8974" max="8974" width="21" style="183" customWidth="1"/>
    <col min="8975" max="8975" width="14.140625" style="183" customWidth="1"/>
    <col min="8976" max="8976" width="4.7109375" style="183" bestFit="1" customWidth="1"/>
    <col min="8977" max="8977" width="2.5703125" style="183" bestFit="1" customWidth="1"/>
    <col min="8978" max="8978" width="5.140625" style="183" bestFit="1" customWidth="1"/>
    <col min="8979" max="9216" width="9.140625" style="183"/>
    <col min="9217" max="9217" width="4.85546875" style="183" customWidth="1"/>
    <col min="9218" max="9218" width="53.140625" style="183" customWidth="1"/>
    <col min="9219" max="9219" width="0.140625" style="183" customWidth="1"/>
    <col min="9220" max="9220" width="14.85546875" style="183" customWidth="1"/>
    <col min="9221" max="9221" width="7" style="183" customWidth="1"/>
    <col min="9222" max="9222" width="12.5703125" style="183" bestFit="1" customWidth="1"/>
    <col min="9223" max="9223" width="7.5703125" style="183" customWidth="1"/>
    <col min="9224" max="9224" width="13.28515625" style="183" customWidth="1"/>
    <col min="9225" max="9225" width="8.140625" style="183" customWidth="1"/>
    <col min="9226" max="9226" width="14.140625" style="183" customWidth="1"/>
    <col min="9227" max="9227" width="8.7109375" style="183" customWidth="1"/>
    <col min="9228" max="9228" width="14.85546875" style="183" customWidth="1"/>
    <col min="9229" max="9229" width="22" style="183" customWidth="1"/>
    <col min="9230" max="9230" width="21" style="183" customWidth="1"/>
    <col min="9231" max="9231" width="14.140625" style="183" customWidth="1"/>
    <col min="9232" max="9232" width="4.7109375" style="183" bestFit="1" customWidth="1"/>
    <col min="9233" max="9233" width="2.5703125" style="183" bestFit="1" customWidth="1"/>
    <col min="9234" max="9234" width="5.140625" style="183" bestFit="1" customWidth="1"/>
    <col min="9235" max="9472" width="9.140625" style="183"/>
    <col min="9473" max="9473" width="4.85546875" style="183" customWidth="1"/>
    <col min="9474" max="9474" width="53.140625" style="183" customWidth="1"/>
    <col min="9475" max="9475" width="0.140625" style="183" customWidth="1"/>
    <col min="9476" max="9476" width="14.85546875" style="183" customWidth="1"/>
    <col min="9477" max="9477" width="7" style="183" customWidth="1"/>
    <col min="9478" max="9478" width="12.5703125" style="183" bestFit="1" customWidth="1"/>
    <col min="9479" max="9479" width="7.5703125" style="183" customWidth="1"/>
    <col min="9480" max="9480" width="13.28515625" style="183" customWidth="1"/>
    <col min="9481" max="9481" width="8.140625" style="183" customWidth="1"/>
    <col min="9482" max="9482" width="14.140625" style="183" customWidth="1"/>
    <col min="9483" max="9483" width="8.7109375" style="183" customWidth="1"/>
    <col min="9484" max="9484" width="14.85546875" style="183" customWidth="1"/>
    <col min="9485" max="9485" width="22" style="183" customWidth="1"/>
    <col min="9486" max="9486" width="21" style="183" customWidth="1"/>
    <col min="9487" max="9487" width="14.140625" style="183" customWidth="1"/>
    <col min="9488" max="9488" width="4.7109375" style="183" bestFit="1" customWidth="1"/>
    <col min="9489" max="9489" width="2.5703125" style="183" bestFit="1" customWidth="1"/>
    <col min="9490" max="9490" width="5.140625" style="183" bestFit="1" customWidth="1"/>
    <col min="9491" max="9728" width="9.140625" style="183"/>
    <col min="9729" max="9729" width="4.85546875" style="183" customWidth="1"/>
    <col min="9730" max="9730" width="53.140625" style="183" customWidth="1"/>
    <col min="9731" max="9731" width="0.140625" style="183" customWidth="1"/>
    <col min="9732" max="9732" width="14.85546875" style="183" customWidth="1"/>
    <col min="9733" max="9733" width="7" style="183" customWidth="1"/>
    <col min="9734" max="9734" width="12.5703125" style="183" bestFit="1" customWidth="1"/>
    <col min="9735" max="9735" width="7.5703125" style="183" customWidth="1"/>
    <col min="9736" max="9736" width="13.28515625" style="183" customWidth="1"/>
    <col min="9737" max="9737" width="8.140625" style="183" customWidth="1"/>
    <col min="9738" max="9738" width="14.140625" style="183" customWidth="1"/>
    <col min="9739" max="9739" width="8.7109375" style="183" customWidth="1"/>
    <col min="9740" max="9740" width="14.85546875" style="183" customWidth="1"/>
    <col min="9741" max="9741" width="22" style="183" customWidth="1"/>
    <col min="9742" max="9742" width="21" style="183" customWidth="1"/>
    <col min="9743" max="9743" width="14.140625" style="183" customWidth="1"/>
    <col min="9744" max="9744" width="4.7109375" style="183" bestFit="1" customWidth="1"/>
    <col min="9745" max="9745" width="2.5703125" style="183" bestFit="1" customWidth="1"/>
    <col min="9746" max="9746" width="5.140625" style="183" bestFit="1" customWidth="1"/>
    <col min="9747" max="9984" width="9.140625" style="183"/>
    <col min="9985" max="9985" width="4.85546875" style="183" customWidth="1"/>
    <col min="9986" max="9986" width="53.140625" style="183" customWidth="1"/>
    <col min="9987" max="9987" width="0.140625" style="183" customWidth="1"/>
    <col min="9988" max="9988" width="14.85546875" style="183" customWidth="1"/>
    <col min="9989" max="9989" width="7" style="183" customWidth="1"/>
    <col min="9990" max="9990" width="12.5703125" style="183" bestFit="1" customWidth="1"/>
    <col min="9991" max="9991" width="7.5703125" style="183" customWidth="1"/>
    <col min="9992" max="9992" width="13.28515625" style="183" customWidth="1"/>
    <col min="9993" max="9993" width="8.140625" style="183" customWidth="1"/>
    <col min="9994" max="9994" width="14.140625" style="183" customWidth="1"/>
    <col min="9995" max="9995" width="8.7109375" style="183" customWidth="1"/>
    <col min="9996" max="9996" width="14.85546875" style="183" customWidth="1"/>
    <col min="9997" max="9997" width="22" style="183" customWidth="1"/>
    <col min="9998" max="9998" width="21" style="183" customWidth="1"/>
    <col min="9999" max="9999" width="14.140625" style="183" customWidth="1"/>
    <col min="10000" max="10000" width="4.7109375" style="183" bestFit="1" customWidth="1"/>
    <col min="10001" max="10001" width="2.5703125" style="183" bestFit="1" customWidth="1"/>
    <col min="10002" max="10002" width="5.140625" style="183" bestFit="1" customWidth="1"/>
    <col min="10003" max="10240" width="9.140625" style="183"/>
    <col min="10241" max="10241" width="4.85546875" style="183" customWidth="1"/>
    <col min="10242" max="10242" width="53.140625" style="183" customWidth="1"/>
    <col min="10243" max="10243" width="0.140625" style="183" customWidth="1"/>
    <col min="10244" max="10244" width="14.85546875" style="183" customWidth="1"/>
    <col min="10245" max="10245" width="7" style="183" customWidth="1"/>
    <col min="10246" max="10246" width="12.5703125" style="183" bestFit="1" customWidth="1"/>
    <col min="10247" max="10247" width="7.5703125" style="183" customWidth="1"/>
    <col min="10248" max="10248" width="13.28515625" style="183" customWidth="1"/>
    <col min="10249" max="10249" width="8.140625" style="183" customWidth="1"/>
    <col min="10250" max="10250" width="14.140625" style="183" customWidth="1"/>
    <col min="10251" max="10251" width="8.7109375" style="183" customWidth="1"/>
    <col min="10252" max="10252" width="14.85546875" style="183" customWidth="1"/>
    <col min="10253" max="10253" width="22" style="183" customWidth="1"/>
    <col min="10254" max="10254" width="21" style="183" customWidth="1"/>
    <col min="10255" max="10255" width="14.140625" style="183" customWidth="1"/>
    <col min="10256" max="10256" width="4.7109375" style="183" bestFit="1" customWidth="1"/>
    <col min="10257" max="10257" width="2.5703125" style="183" bestFit="1" customWidth="1"/>
    <col min="10258" max="10258" width="5.140625" style="183" bestFit="1" customWidth="1"/>
    <col min="10259" max="10496" width="9.140625" style="183"/>
    <col min="10497" max="10497" width="4.85546875" style="183" customWidth="1"/>
    <col min="10498" max="10498" width="53.140625" style="183" customWidth="1"/>
    <col min="10499" max="10499" width="0.140625" style="183" customWidth="1"/>
    <col min="10500" max="10500" width="14.85546875" style="183" customWidth="1"/>
    <col min="10501" max="10501" width="7" style="183" customWidth="1"/>
    <col min="10502" max="10502" width="12.5703125" style="183" bestFit="1" customWidth="1"/>
    <col min="10503" max="10503" width="7.5703125" style="183" customWidth="1"/>
    <col min="10504" max="10504" width="13.28515625" style="183" customWidth="1"/>
    <col min="10505" max="10505" width="8.140625" style="183" customWidth="1"/>
    <col min="10506" max="10506" width="14.140625" style="183" customWidth="1"/>
    <col min="10507" max="10507" width="8.7109375" style="183" customWidth="1"/>
    <col min="10508" max="10508" width="14.85546875" style="183" customWidth="1"/>
    <col min="10509" max="10509" width="22" style="183" customWidth="1"/>
    <col min="10510" max="10510" width="21" style="183" customWidth="1"/>
    <col min="10511" max="10511" width="14.140625" style="183" customWidth="1"/>
    <col min="10512" max="10512" width="4.7109375" style="183" bestFit="1" customWidth="1"/>
    <col min="10513" max="10513" width="2.5703125" style="183" bestFit="1" customWidth="1"/>
    <col min="10514" max="10514" width="5.140625" style="183" bestFit="1" customWidth="1"/>
    <col min="10515" max="10752" width="9.140625" style="183"/>
    <col min="10753" max="10753" width="4.85546875" style="183" customWidth="1"/>
    <col min="10754" max="10754" width="53.140625" style="183" customWidth="1"/>
    <col min="10755" max="10755" width="0.140625" style="183" customWidth="1"/>
    <col min="10756" max="10756" width="14.85546875" style="183" customWidth="1"/>
    <col min="10757" max="10757" width="7" style="183" customWidth="1"/>
    <col min="10758" max="10758" width="12.5703125" style="183" bestFit="1" customWidth="1"/>
    <col min="10759" max="10759" width="7.5703125" style="183" customWidth="1"/>
    <col min="10760" max="10760" width="13.28515625" style="183" customWidth="1"/>
    <col min="10761" max="10761" width="8.140625" style="183" customWidth="1"/>
    <col min="10762" max="10762" width="14.140625" style="183" customWidth="1"/>
    <col min="10763" max="10763" width="8.7109375" style="183" customWidth="1"/>
    <col min="10764" max="10764" width="14.85546875" style="183" customWidth="1"/>
    <col min="10765" max="10765" width="22" style="183" customWidth="1"/>
    <col min="10766" max="10766" width="21" style="183" customWidth="1"/>
    <col min="10767" max="10767" width="14.140625" style="183" customWidth="1"/>
    <col min="10768" max="10768" width="4.7109375" style="183" bestFit="1" customWidth="1"/>
    <col min="10769" max="10769" width="2.5703125" style="183" bestFit="1" customWidth="1"/>
    <col min="10770" max="10770" width="5.140625" style="183" bestFit="1" customWidth="1"/>
    <col min="10771" max="11008" width="9.140625" style="183"/>
    <col min="11009" max="11009" width="4.85546875" style="183" customWidth="1"/>
    <col min="11010" max="11010" width="53.140625" style="183" customWidth="1"/>
    <col min="11011" max="11011" width="0.140625" style="183" customWidth="1"/>
    <col min="11012" max="11012" width="14.85546875" style="183" customWidth="1"/>
    <col min="11013" max="11013" width="7" style="183" customWidth="1"/>
    <col min="11014" max="11014" width="12.5703125" style="183" bestFit="1" customWidth="1"/>
    <col min="11015" max="11015" width="7.5703125" style="183" customWidth="1"/>
    <col min="11016" max="11016" width="13.28515625" style="183" customWidth="1"/>
    <col min="11017" max="11017" width="8.140625" style="183" customWidth="1"/>
    <col min="11018" max="11018" width="14.140625" style="183" customWidth="1"/>
    <col min="11019" max="11019" width="8.7109375" style="183" customWidth="1"/>
    <col min="11020" max="11020" width="14.85546875" style="183" customWidth="1"/>
    <col min="11021" max="11021" width="22" style="183" customWidth="1"/>
    <col min="11022" max="11022" width="21" style="183" customWidth="1"/>
    <col min="11023" max="11023" width="14.140625" style="183" customWidth="1"/>
    <col min="11024" max="11024" width="4.7109375" style="183" bestFit="1" customWidth="1"/>
    <col min="11025" max="11025" width="2.5703125" style="183" bestFit="1" customWidth="1"/>
    <col min="11026" max="11026" width="5.140625" style="183" bestFit="1" customWidth="1"/>
    <col min="11027" max="11264" width="9.140625" style="183"/>
    <col min="11265" max="11265" width="4.85546875" style="183" customWidth="1"/>
    <col min="11266" max="11266" width="53.140625" style="183" customWidth="1"/>
    <col min="11267" max="11267" width="0.140625" style="183" customWidth="1"/>
    <col min="11268" max="11268" width="14.85546875" style="183" customWidth="1"/>
    <col min="11269" max="11269" width="7" style="183" customWidth="1"/>
    <col min="11270" max="11270" width="12.5703125" style="183" bestFit="1" customWidth="1"/>
    <col min="11271" max="11271" width="7.5703125" style="183" customWidth="1"/>
    <col min="11272" max="11272" width="13.28515625" style="183" customWidth="1"/>
    <col min="11273" max="11273" width="8.140625" style="183" customWidth="1"/>
    <col min="11274" max="11274" width="14.140625" style="183" customWidth="1"/>
    <col min="11275" max="11275" width="8.7109375" style="183" customWidth="1"/>
    <col min="11276" max="11276" width="14.85546875" style="183" customWidth="1"/>
    <col min="11277" max="11277" width="22" style="183" customWidth="1"/>
    <col min="11278" max="11278" width="21" style="183" customWidth="1"/>
    <col min="11279" max="11279" width="14.140625" style="183" customWidth="1"/>
    <col min="11280" max="11280" width="4.7109375" style="183" bestFit="1" customWidth="1"/>
    <col min="11281" max="11281" width="2.5703125" style="183" bestFit="1" customWidth="1"/>
    <col min="11282" max="11282" width="5.140625" style="183" bestFit="1" customWidth="1"/>
    <col min="11283" max="11520" width="9.140625" style="183"/>
    <col min="11521" max="11521" width="4.85546875" style="183" customWidth="1"/>
    <col min="11522" max="11522" width="53.140625" style="183" customWidth="1"/>
    <col min="11523" max="11523" width="0.140625" style="183" customWidth="1"/>
    <col min="11524" max="11524" width="14.85546875" style="183" customWidth="1"/>
    <col min="11525" max="11525" width="7" style="183" customWidth="1"/>
    <col min="11526" max="11526" width="12.5703125" style="183" bestFit="1" customWidth="1"/>
    <col min="11527" max="11527" width="7.5703125" style="183" customWidth="1"/>
    <col min="11528" max="11528" width="13.28515625" style="183" customWidth="1"/>
    <col min="11529" max="11529" width="8.140625" style="183" customWidth="1"/>
    <col min="11530" max="11530" width="14.140625" style="183" customWidth="1"/>
    <col min="11531" max="11531" width="8.7109375" style="183" customWidth="1"/>
    <col min="11532" max="11532" width="14.85546875" style="183" customWidth="1"/>
    <col min="11533" max="11533" width="22" style="183" customWidth="1"/>
    <col min="11534" max="11534" width="21" style="183" customWidth="1"/>
    <col min="11535" max="11535" width="14.140625" style="183" customWidth="1"/>
    <col min="11536" max="11536" width="4.7109375" style="183" bestFit="1" customWidth="1"/>
    <col min="11537" max="11537" width="2.5703125" style="183" bestFit="1" customWidth="1"/>
    <col min="11538" max="11538" width="5.140625" style="183" bestFit="1" customWidth="1"/>
    <col min="11539" max="11776" width="9.140625" style="183"/>
    <col min="11777" max="11777" width="4.85546875" style="183" customWidth="1"/>
    <col min="11778" max="11778" width="53.140625" style="183" customWidth="1"/>
    <col min="11779" max="11779" width="0.140625" style="183" customWidth="1"/>
    <col min="11780" max="11780" width="14.85546875" style="183" customWidth="1"/>
    <col min="11781" max="11781" width="7" style="183" customWidth="1"/>
    <col min="11782" max="11782" width="12.5703125" style="183" bestFit="1" customWidth="1"/>
    <col min="11783" max="11783" width="7.5703125" style="183" customWidth="1"/>
    <col min="11784" max="11784" width="13.28515625" style="183" customWidth="1"/>
    <col min="11785" max="11785" width="8.140625" style="183" customWidth="1"/>
    <col min="11786" max="11786" width="14.140625" style="183" customWidth="1"/>
    <col min="11787" max="11787" width="8.7109375" style="183" customWidth="1"/>
    <col min="11788" max="11788" width="14.85546875" style="183" customWidth="1"/>
    <col min="11789" max="11789" width="22" style="183" customWidth="1"/>
    <col min="11790" max="11790" width="21" style="183" customWidth="1"/>
    <col min="11791" max="11791" width="14.140625" style="183" customWidth="1"/>
    <col min="11792" max="11792" width="4.7109375" style="183" bestFit="1" customWidth="1"/>
    <col min="11793" max="11793" width="2.5703125" style="183" bestFit="1" customWidth="1"/>
    <col min="11794" max="11794" width="5.140625" style="183" bestFit="1" customWidth="1"/>
    <col min="11795" max="12032" width="9.140625" style="183"/>
    <col min="12033" max="12033" width="4.85546875" style="183" customWidth="1"/>
    <col min="12034" max="12034" width="53.140625" style="183" customWidth="1"/>
    <col min="12035" max="12035" width="0.140625" style="183" customWidth="1"/>
    <col min="12036" max="12036" width="14.85546875" style="183" customWidth="1"/>
    <col min="12037" max="12037" width="7" style="183" customWidth="1"/>
    <col min="12038" max="12038" width="12.5703125" style="183" bestFit="1" customWidth="1"/>
    <col min="12039" max="12039" width="7.5703125" style="183" customWidth="1"/>
    <col min="12040" max="12040" width="13.28515625" style="183" customWidth="1"/>
    <col min="12041" max="12041" width="8.140625" style="183" customWidth="1"/>
    <col min="12042" max="12042" width="14.140625" style="183" customWidth="1"/>
    <col min="12043" max="12043" width="8.7109375" style="183" customWidth="1"/>
    <col min="12044" max="12044" width="14.85546875" style="183" customWidth="1"/>
    <col min="12045" max="12045" width="22" style="183" customWidth="1"/>
    <col min="12046" max="12046" width="21" style="183" customWidth="1"/>
    <col min="12047" max="12047" width="14.140625" style="183" customWidth="1"/>
    <col min="12048" max="12048" width="4.7109375" style="183" bestFit="1" customWidth="1"/>
    <col min="12049" max="12049" width="2.5703125" style="183" bestFit="1" customWidth="1"/>
    <col min="12050" max="12050" width="5.140625" style="183" bestFit="1" customWidth="1"/>
    <col min="12051" max="12288" width="9.140625" style="183"/>
    <col min="12289" max="12289" width="4.85546875" style="183" customWidth="1"/>
    <col min="12290" max="12290" width="53.140625" style="183" customWidth="1"/>
    <col min="12291" max="12291" width="0.140625" style="183" customWidth="1"/>
    <col min="12292" max="12292" width="14.85546875" style="183" customWidth="1"/>
    <col min="12293" max="12293" width="7" style="183" customWidth="1"/>
    <col min="12294" max="12294" width="12.5703125" style="183" bestFit="1" customWidth="1"/>
    <col min="12295" max="12295" width="7.5703125" style="183" customWidth="1"/>
    <col min="12296" max="12296" width="13.28515625" style="183" customWidth="1"/>
    <col min="12297" max="12297" width="8.140625" style="183" customWidth="1"/>
    <col min="12298" max="12298" width="14.140625" style="183" customWidth="1"/>
    <col min="12299" max="12299" width="8.7109375" style="183" customWidth="1"/>
    <col min="12300" max="12300" width="14.85546875" style="183" customWidth="1"/>
    <col min="12301" max="12301" width="22" style="183" customWidth="1"/>
    <col min="12302" max="12302" width="21" style="183" customWidth="1"/>
    <col min="12303" max="12303" width="14.140625" style="183" customWidth="1"/>
    <col min="12304" max="12304" width="4.7109375" style="183" bestFit="1" customWidth="1"/>
    <col min="12305" max="12305" width="2.5703125" style="183" bestFit="1" customWidth="1"/>
    <col min="12306" max="12306" width="5.140625" style="183" bestFit="1" customWidth="1"/>
    <col min="12307" max="12544" width="9.140625" style="183"/>
    <col min="12545" max="12545" width="4.85546875" style="183" customWidth="1"/>
    <col min="12546" max="12546" width="53.140625" style="183" customWidth="1"/>
    <col min="12547" max="12547" width="0.140625" style="183" customWidth="1"/>
    <col min="12548" max="12548" width="14.85546875" style="183" customWidth="1"/>
    <col min="12549" max="12549" width="7" style="183" customWidth="1"/>
    <col min="12550" max="12550" width="12.5703125" style="183" bestFit="1" customWidth="1"/>
    <col min="12551" max="12551" width="7.5703125" style="183" customWidth="1"/>
    <col min="12552" max="12552" width="13.28515625" style="183" customWidth="1"/>
    <col min="12553" max="12553" width="8.140625" style="183" customWidth="1"/>
    <col min="12554" max="12554" width="14.140625" style="183" customWidth="1"/>
    <col min="12555" max="12555" width="8.7109375" style="183" customWidth="1"/>
    <col min="12556" max="12556" width="14.85546875" style="183" customWidth="1"/>
    <col min="12557" max="12557" width="22" style="183" customWidth="1"/>
    <col min="12558" max="12558" width="21" style="183" customWidth="1"/>
    <col min="12559" max="12559" width="14.140625" style="183" customWidth="1"/>
    <col min="12560" max="12560" width="4.7109375" style="183" bestFit="1" customWidth="1"/>
    <col min="12561" max="12561" width="2.5703125" style="183" bestFit="1" customWidth="1"/>
    <col min="12562" max="12562" width="5.140625" style="183" bestFit="1" customWidth="1"/>
    <col min="12563" max="12800" width="9.140625" style="183"/>
    <col min="12801" max="12801" width="4.85546875" style="183" customWidth="1"/>
    <col min="12802" max="12802" width="53.140625" style="183" customWidth="1"/>
    <col min="12803" max="12803" width="0.140625" style="183" customWidth="1"/>
    <col min="12804" max="12804" width="14.85546875" style="183" customWidth="1"/>
    <col min="12805" max="12805" width="7" style="183" customWidth="1"/>
    <col min="12806" max="12806" width="12.5703125" style="183" bestFit="1" customWidth="1"/>
    <col min="12807" max="12807" width="7.5703125" style="183" customWidth="1"/>
    <col min="12808" max="12808" width="13.28515625" style="183" customWidth="1"/>
    <col min="12809" max="12809" width="8.140625" style="183" customWidth="1"/>
    <col min="12810" max="12810" width="14.140625" style="183" customWidth="1"/>
    <col min="12811" max="12811" width="8.7109375" style="183" customWidth="1"/>
    <col min="12812" max="12812" width="14.85546875" style="183" customWidth="1"/>
    <col min="12813" max="12813" width="22" style="183" customWidth="1"/>
    <col min="12814" max="12814" width="21" style="183" customWidth="1"/>
    <col min="12815" max="12815" width="14.140625" style="183" customWidth="1"/>
    <col min="12816" max="12816" width="4.7109375" style="183" bestFit="1" customWidth="1"/>
    <col min="12817" max="12817" width="2.5703125" style="183" bestFit="1" customWidth="1"/>
    <col min="12818" max="12818" width="5.140625" style="183" bestFit="1" customWidth="1"/>
    <col min="12819" max="13056" width="9.140625" style="183"/>
    <col min="13057" max="13057" width="4.85546875" style="183" customWidth="1"/>
    <col min="13058" max="13058" width="53.140625" style="183" customWidth="1"/>
    <col min="13059" max="13059" width="0.140625" style="183" customWidth="1"/>
    <col min="13060" max="13060" width="14.85546875" style="183" customWidth="1"/>
    <col min="13061" max="13061" width="7" style="183" customWidth="1"/>
    <col min="13062" max="13062" width="12.5703125" style="183" bestFit="1" customWidth="1"/>
    <col min="13063" max="13063" width="7.5703125" style="183" customWidth="1"/>
    <col min="13064" max="13064" width="13.28515625" style="183" customWidth="1"/>
    <col min="13065" max="13065" width="8.140625" style="183" customWidth="1"/>
    <col min="13066" max="13066" width="14.140625" style="183" customWidth="1"/>
    <col min="13067" max="13067" width="8.7109375" style="183" customWidth="1"/>
    <col min="13068" max="13068" width="14.85546875" style="183" customWidth="1"/>
    <col min="13069" max="13069" width="22" style="183" customWidth="1"/>
    <col min="13070" max="13070" width="21" style="183" customWidth="1"/>
    <col min="13071" max="13071" width="14.140625" style="183" customWidth="1"/>
    <col min="13072" max="13072" width="4.7109375" style="183" bestFit="1" customWidth="1"/>
    <col min="13073" max="13073" width="2.5703125" style="183" bestFit="1" customWidth="1"/>
    <col min="13074" max="13074" width="5.140625" style="183" bestFit="1" customWidth="1"/>
    <col min="13075" max="13312" width="9.140625" style="183"/>
    <col min="13313" max="13313" width="4.85546875" style="183" customWidth="1"/>
    <col min="13314" max="13314" width="53.140625" style="183" customWidth="1"/>
    <col min="13315" max="13315" width="0.140625" style="183" customWidth="1"/>
    <col min="13316" max="13316" width="14.85546875" style="183" customWidth="1"/>
    <col min="13317" max="13317" width="7" style="183" customWidth="1"/>
    <col min="13318" max="13318" width="12.5703125" style="183" bestFit="1" customWidth="1"/>
    <col min="13319" max="13319" width="7.5703125" style="183" customWidth="1"/>
    <col min="13320" max="13320" width="13.28515625" style="183" customWidth="1"/>
    <col min="13321" max="13321" width="8.140625" style="183" customWidth="1"/>
    <col min="13322" max="13322" width="14.140625" style="183" customWidth="1"/>
    <col min="13323" max="13323" width="8.7109375" style="183" customWidth="1"/>
    <col min="13324" max="13324" width="14.85546875" style="183" customWidth="1"/>
    <col min="13325" max="13325" width="22" style="183" customWidth="1"/>
    <col min="13326" max="13326" width="21" style="183" customWidth="1"/>
    <col min="13327" max="13327" width="14.140625" style="183" customWidth="1"/>
    <col min="13328" max="13328" width="4.7109375" style="183" bestFit="1" customWidth="1"/>
    <col min="13329" max="13329" width="2.5703125" style="183" bestFit="1" customWidth="1"/>
    <col min="13330" max="13330" width="5.140625" style="183" bestFit="1" customWidth="1"/>
    <col min="13331" max="13568" width="9.140625" style="183"/>
    <col min="13569" max="13569" width="4.85546875" style="183" customWidth="1"/>
    <col min="13570" max="13570" width="53.140625" style="183" customWidth="1"/>
    <col min="13571" max="13571" width="0.140625" style="183" customWidth="1"/>
    <col min="13572" max="13572" width="14.85546875" style="183" customWidth="1"/>
    <col min="13573" max="13573" width="7" style="183" customWidth="1"/>
    <col min="13574" max="13574" width="12.5703125" style="183" bestFit="1" customWidth="1"/>
    <col min="13575" max="13575" width="7.5703125" style="183" customWidth="1"/>
    <col min="13576" max="13576" width="13.28515625" style="183" customWidth="1"/>
    <col min="13577" max="13577" width="8.140625" style="183" customWidth="1"/>
    <col min="13578" max="13578" width="14.140625" style="183" customWidth="1"/>
    <col min="13579" max="13579" width="8.7109375" style="183" customWidth="1"/>
    <col min="13580" max="13580" width="14.85546875" style="183" customWidth="1"/>
    <col min="13581" max="13581" width="22" style="183" customWidth="1"/>
    <col min="13582" max="13582" width="21" style="183" customWidth="1"/>
    <col min="13583" max="13583" width="14.140625" style="183" customWidth="1"/>
    <col min="13584" max="13584" width="4.7109375" style="183" bestFit="1" customWidth="1"/>
    <col min="13585" max="13585" width="2.5703125" style="183" bestFit="1" customWidth="1"/>
    <col min="13586" max="13586" width="5.140625" style="183" bestFit="1" customWidth="1"/>
    <col min="13587" max="13824" width="9.140625" style="183"/>
    <col min="13825" max="13825" width="4.85546875" style="183" customWidth="1"/>
    <col min="13826" max="13826" width="53.140625" style="183" customWidth="1"/>
    <col min="13827" max="13827" width="0.140625" style="183" customWidth="1"/>
    <col min="13828" max="13828" width="14.85546875" style="183" customWidth="1"/>
    <col min="13829" max="13829" width="7" style="183" customWidth="1"/>
    <col min="13830" max="13830" width="12.5703125" style="183" bestFit="1" customWidth="1"/>
    <col min="13831" max="13831" width="7.5703125" style="183" customWidth="1"/>
    <col min="13832" max="13832" width="13.28515625" style="183" customWidth="1"/>
    <col min="13833" max="13833" width="8.140625" style="183" customWidth="1"/>
    <col min="13834" max="13834" width="14.140625" style="183" customWidth="1"/>
    <col min="13835" max="13835" width="8.7109375" style="183" customWidth="1"/>
    <col min="13836" max="13836" width="14.85546875" style="183" customWidth="1"/>
    <col min="13837" max="13837" width="22" style="183" customWidth="1"/>
    <col min="13838" max="13838" width="21" style="183" customWidth="1"/>
    <col min="13839" max="13839" width="14.140625" style="183" customWidth="1"/>
    <col min="13840" max="13840" width="4.7109375" style="183" bestFit="1" customWidth="1"/>
    <col min="13841" max="13841" width="2.5703125" style="183" bestFit="1" customWidth="1"/>
    <col min="13842" max="13842" width="5.140625" style="183" bestFit="1" customWidth="1"/>
    <col min="13843" max="14080" width="9.140625" style="183"/>
    <col min="14081" max="14081" width="4.85546875" style="183" customWidth="1"/>
    <col min="14082" max="14082" width="53.140625" style="183" customWidth="1"/>
    <col min="14083" max="14083" width="0.140625" style="183" customWidth="1"/>
    <col min="14084" max="14084" width="14.85546875" style="183" customWidth="1"/>
    <col min="14085" max="14085" width="7" style="183" customWidth="1"/>
    <col min="14086" max="14086" width="12.5703125" style="183" bestFit="1" customWidth="1"/>
    <col min="14087" max="14087" width="7.5703125" style="183" customWidth="1"/>
    <col min="14088" max="14088" width="13.28515625" style="183" customWidth="1"/>
    <col min="14089" max="14089" width="8.140625" style="183" customWidth="1"/>
    <col min="14090" max="14090" width="14.140625" style="183" customWidth="1"/>
    <col min="14091" max="14091" width="8.7109375" style="183" customWidth="1"/>
    <col min="14092" max="14092" width="14.85546875" style="183" customWidth="1"/>
    <col min="14093" max="14093" width="22" style="183" customWidth="1"/>
    <col min="14094" max="14094" width="21" style="183" customWidth="1"/>
    <col min="14095" max="14095" width="14.140625" style="183" customWidth="1"/>
    <col min="14096" max="14096" width="4.7109375" style="183" bestFit="1" customWidth="1"/>
    <col min="14097" max="14097" width="2.5703125" style="183" bestFit="1" customWidth="1"/>
    <col min="14098" max="14098" width="5.140625" style="183" bestFit="1" customWidth="1"/>
    <col min="14099" max="14336" width="9.140625" style="183"/>
    <col min="14337" max="14337" width="4.85546875" style="183" customWidth="1"/>
    <col min="14338" max="14338" width="53.140625" style="183" customWidth="1"/>
    <col min="14339" max="14339" width="0.140625" style="183" customWidth="1"/>
    <col min="14340" max="14340" width="14.85546875" style="183" customWidth="1"/>
    <col min="14341" max="14341" width="7" style="183" customWidth="1"/>
    <col min="14342" max="14342" width="12.5703125" style="183" bestFit="1" customWidth="1"/>
    <col min="14343" max="14343" width="7.5703125" style="183" customWidth="1"/>
    <col min="14344" max="14344" width="13.28515625" style="183" customWidth="1"/>
    <col min="14345" max="14345" width="8.140625" style="183" customWidth="1"/>
    <col min="14346" max="14346" width="14.140625" style="183" customWidth="1"/>
    <col min="14347" max="14347" width="8.7109375" style="183" customWidth="1"/>
    <col min="14348" max="14348" width="14.85546875" style="183" customWidth="1"/>
    <col min="14349" max="14349" width="22" style="183" customWidth="1"/>
    <col min="14350" max="14350" width="21" style="183" customWidth="1"/>
    <col min="14351" max="14351" width="14.140625" style="183" customWidth="1"/>
    <col min="14352" max="14352" width="4.7109375" style="183" bestFit="1" customWidth="1"/>
    <col min="14353" max="14353" width="2.5703125" style="183" bestFit="1" customWidth="1"/>
    <col min="14354" max="14354" width="5.140625" style="183" bestFit="1" customWidth="1"/>
    <col min="14355" max="14592" width="9.140625" style="183"/>
    <col min="14593" max="14593" width="4.85546875" style="183" customWidth="1"/>
    <col min="14594" max="14594" width="53.140625" style="183" customWidth="1"/>
    <col min="14595" max="14595" width="0.140625" style="183" customWidth="1"/>
    <col min="14596" max="14596" width="14.85546875" style="183" customWidth="1"/>
    <col min="14597" max="14597" width="7" style="183" customWidth="1"/>
    <col min="14598" max="14598" width="12.5703125" style="183" bestFit="1" customWidth="1"/>
    <col min="14599" max="14599" width="7.5703125" style="183" customWidth="1"/>
    <col min="14600" max="14600" width="13.28515625" style="183" customWidth="1"/>
    <col min="14601" max="14601" width="8.140625" style="183" customWidth="1"/>
    <col min="14602" max="14602" width="14.140625" style="183" customWidth="1"/>
    <col min="14603" max="14603" width="8.7109375" style="183" customWidth="1"/>
    <col min="14604" max="14604" width="14.85546875" style="183" customWidth="1"/>
    <col min="14605" max="14605" width="22" style="183" customWidth="1"/>
    <col min="14606" max="14606" width="21" style="183" customWidth="1"/>
    <col min="14607" max="14607" width="14.140625" style="183" customWidth="1"/>
    <col min="14608" max="14608" width="4.7109375" style="183" bestFit="1" customWidth="1"/>
    <col min="14609" max="14609" width="2.5703125" style="183" bestFit="1" customWidth="1"/>
    <col min="14610" max="14610" width="5.140625" style="183" bestFit="1" customWidth="1"/>
    <col min="14611" max="14848" width="9.140625" style="183"/>
    <col min="14849" max="14849" width="4.85546875" style="183" customWidth="1"/>
    <col min="14850" max="14850" width="53.140625" style="183" customWidth="1"/>
    <col min="14851" max="14851" width="0.140625" style="183" customWidth="1"/>
    <col min="14852" max="14852" width="14.85546875" style="183" customWidth="1"/>
    <col min="14853" max="14853" width="7" style="183" customWidth="1"/>
    <col min="14854" max="14854" width="12.5703125" style="183" bestFit="1" customWidth="1"/>
    <col min="14855" max="14855" width="7.5703125" style="183" customWidth="1"/>
    <col min="14856" max="14856" width="13.28515625" style="183" customWidth="1"/>
    <col min="14857" max="14857" width="8.140625" style="183" customWidth="1"/>
    <col min="14858" max="14858" width="14.140625" style="183" customWidth="1"/>
    <col min="14859" max="14859" width="8.7109375" style="183" customWidth="1"/>
    <col min="14860" max="14860" width="14.85546875" style="183" customWidth="1"/>
    <col min="14861" max="14861" width="22" style="183" customWidth="1"/>
    <col min="14862" max="14862" width="21" style="183" customWidth="1"/>
    <col min="14863" max="14863" width="14.140625" style="183" customWidth="1"/>
    <col min="14864" max="14864" width="4.7109375" style="183" bestFit="1" customWidth="1"/>
    <col min="14865" max="14865" width="2.5703125" style="183" bestFit="1" customWidth="1"/>
    <col min="14866" max="14866" width="5.140625" style="183" bestFit="1" customWidth="1"/>
    <col min="14867" max="15104" width="9.140625" style="183"/>
    <col min="15105" max="15105" width="4.85546875" style="183" customWidth="1"/>
    <col min="15106" max="15106" width="53.140625" style="183" customWidth="1"/>
    <col min="15107" max="15107" width="0.140625" style="183" customWidth="1"/>
    <col min="15108" max="15108" width="14.85546875" style="183" customWidth="1"/>
    <col min="15109" max="15109" width="7" style="183" customWidth="1"/>
    <col min="15110" max="15110" width="12.5703125" style="183" bestFit="1" customWidth="1"/>
    <col min="15111" max="15111" width="7.5703125" style="183" customWidth="1"/>
    <col min="15112" max="15112" width="13.28515625" style="183" customWidth="1"/>
    <col min="15113" max="15113" width="8.140625" style="183" customWidth="1"/>
    <col min="15114" max="15114" width="14.140625" style="183" customWidth="1"/>
    <col min="15115" max="15115" width="8.7109375" style="183" customWidth="1"/>
    <col min="15116" max="15116" width="14.85546875" style="183" customWidth="1"/>
    <col min="15117" max="15117" width="22" style="183" customWidth="1"/>
    <col min="15118" max="15118" width="21" style="183" customWidth="1"/>
    <col min="15119" max="15119" width="14.140625" style="183" customWidth="1"/>
    <col min="15120" max="15120" width="4.7109375" style="183" bestFit="1" customWidth="1"/>
    <col min="15121" max="15121" width="2.5703125" style="183" bestFit="1" customWidth="1"/>
    <col min="15122" max="15122" width="5.140625" style="183" bestFit="1" customWidth="1"/>
    <col min="15123" max="15360" width="9.140625" style="183"/>
    <col min="15361" max="15361" width="4.85546875" style="183" customWidth="1"/>
    <col min="15362" max="15362" width="53.140625" style="183" customWidth="1"/>
    <col min="15363" max="15363" width="0.140625" style="183" customWidth="1"/>
    <col min="15364" max="15364" width="14.85546875" style="183" customWidth="1"/>
    <col min="15365" max="15365" width="7" style="183" customWidth="1"/>
    <col min="15366" max="15366" width="12.5703125" style="183" bestFit="1" customWidth="1"/>
    <col min="15367" max="15367" width="7.5703125" style="183" customWidth="1"/>
    <col min="15368" max="15368" width="13.28515625" style="183" customWidth="1"/>
    <col min="15369" max="15369" width="8.140625" style="183" customWidth="1"/>
    <col min="15370" max="15370" width="14.140625" style="183" customWidth="1"/>
    <col min="15371" max="15371" width="8.7109375" style="183" customWidth="1"/>
    <col min="15372" max="15372" width="14.85546875" style="183" customWidth="1"/>
    <col min="15373" max="15373" width="22" style="183" customWidth="1"/>
    <col min="15374" max="15374" width="21" style="183" customWidth="1"/>
    <col min="15375" max="15375" width="14.140625" style="183" customWidth="1"/>
    <col min="15376" max="15376" width="4.7109375" style="183" bestFit="1" customWidth="1"/>
    <col min="15377" max="15377" width="2.5703125" style="183" bestFit="1" customWidth="1"/>
    <col min="15378" max="15378" width="5.140625" style="183" bestFit="1" customWidth="1"/>
    <col min="15379" max="15616" width="9.140625" style="183"/>
    <col min="15617" max="15617" width="4.85546875" style="183" customWidth="1"/>
    <col min="15618" max="15618" width="53.140625" style="183" customWidth="1"/>
    <col min="15619" max="15619" width="0.140625" style="183" customWidth="1"/>
    <col min="15620" max="15620" width="14.85546875" style="183" customWidth="1"/>
    <col min="15621" max="15621" width="7" style="183" customWidth="1"/>
    <col min="15622" max="15622" width="12.5703125" style="183" bestFit="1" customWidth="1"/>
    <col min="15623" max="15623" width="7.5703125" style="183" customWidth="1"/>
    <col min="15624" max="15624" width="13.28515625" style="183" customWidth="1"/>
    <col min="15625" max="15625" width="8.140625" style="183" customWidth="1"/>
    <col min="15626" max="15626" width="14.140625" style="183" customWidth="1"/>
    <col min="15627" max="15627" width="8.7109375" style="183" customWidth="1"/>
    <col min="15628" max="15628" width="14.85546875" style="183" customWidth="1"/>
    <col min="15629" max="15629" width="22" style="183" customWidth="1"/>
    <col min="15630" max="15630" width="21" style="183" customWidth="1"/>
    <col min="15631" max="15631" width="14.140625" style="183" customWidth="1"/>
    <col min="15632" max="15632" width="4.7109375" style="183" bestFit="1" customWidth="1"/>
    <col min="15633" max="15633" width="2.5703125" style="183" bestFit="1" customWidth="1"/>
    <col min="15634" max="15634" width="5.140625" style="183" bestFit="1" customWidth="1"/>
    <col min="15635" max="15872" width="9.140625" style="183"/>
    <col min="15873" max="15873" width="4.85546875" style="183" customWidth="1"/>
    <col min="15874" max="15874" width="53.140625" style="183" customWidth="1"/>
    <col min="15875" max="15875" width="0.140625" style="183" customWidth="1"/>
    <col min="15876" max="15876" width="14.85546875" style="183" customWidth="1"/>
    <col min="15877" max="15877" width="7" style="183" customWidth="1"/>
    <col min="15878" max="15878" width="12.5703125" style="183" bestFit="1" customWidth="1"/>
    <col min="15879" max="15879" width="7.5703125" style="183" customWidth="1"/>
    <col min="15880" max="15880" width="13.28515625" style="183" customWidth="1"/>
    <col min="15881" max="15881" width="8.140625" style="183" customWidth="1"/>
    <col min="15882" max="15882" width="14.140625" style="183" customWidth="1"/>
    <col min="15883" max="15883" width="8.7109375" style="183" customWidth="1"/>
    <col min="15884" max="15884" width="14.85546875" style="183" customWidth="1"/>
    <col min="15885" max="15885" width="22" style="183" customWidth="1"/>
    <col min="15886" max="15886" width="21" style="183" customWidth="1"/>
    <col min="15887" max="15887" width="14.140625" style="183" customWidth="1"/>
    <col min="15888" max="15888" width="4.7109375" style="183" bestFit="1" customWidth="1"/>
    <col min="15889" max="15889" width="2.5703125" style="183" bestFit="1" customWidth="1"/>
    <col min="15890" max="15890" width="5.140625" style="183" bestFit="1" customWidth="1"/>
    <col min="15891" max="16128" width="9.140625" style="183"/>
    <col min="16129" max="16129" width="4.85546875" style="183" customWidth="1"/>
    <col min="16130" max="16130" width="53.140625" style="183" customWidth="1"/>
    <col min="16131" max="16131" width="0.140625" style="183" customWidth="1"/>
    <col min="16132" max="16132" width="14.85546875" style="183" customWidth="1"/>
    <col min="16133" max="16133" width="7" style="183" customWidth="1"/>
    <col min="16134" max="16134" width="12.5703125" style="183" bestFit="1" customWidth="1"/>
    <col min="16135" max="16135" width="7.5703125" style="183" customWidth="1"/>
    <col min="16136" max="16136" width="13.28515625" style="183" customWidth="1"/>
    <col min="16137" max="16137" width="8.140625" style="183" customWidth="1"/>
    <col min="16138" max="16138" width="14.140625" style="183" customWidth="1"/>
    <col min="16139" max="16139" width="8.7109375" style="183" customWidth="1"/>
    <col min="16140" max="16140" width="14.85546875" style="183" customWidth="1"/>
    <col min="16141" max="16141" width="22" style="183" customWidth="1"/>
    <col min="16142" max="16142" width="21" style="183" customWidth="1"/>
    <col min="16143" max="16143" width="14.140625" style="183" customWidth="1"/>
    <col min="16144" max="16144" width="4.7109375" style="183" bestFit="1" customWidth="1"/>
    <col min="16145" max="16145" width="2.5703125" style="183" bestFit="1" customWidth="1"/>
    <col min="16146" max="16146" width="5.140625" style="183" bestFit="1" customWidth="1"/>
    <col min="16147" max="16384" width="9.140625" style="183"/>
  </cols>
  <sheetData>
    <row r="1" spans="1:16" ht="18">
      <c r="B1" s="898"/>
      <c r="C1" s="898"/>
      <c r="D1" s="1968" t="s">
        <v>1483</v>
      </c>
      <c r="E1" s="1968"/>
      <c r="F1" s="1968"/>
      <c r="G1" s="1968"/>
      <c r="H1" s="1968"/>
      <c r="I1" s="898"/>
      <c r="J1" s="898"/>
      <c r="K1" s="898"/>
      <c r="L1" s="898"/>
    </row>
    <row r="2" spans="1:16" ht="11.25" customHeight="1">
      <c r="A2" s="425"/>
      <c r="B2" s="425"/>
      <c r="C2" s="899"/>
      <c r="D2" s="426"/>
      <c r="E2" s="425"/>
      <c r="F2" s="425"/>
      <c r="G2" s="425"/>
      <c r="H2" s="425"/>
      <c r="I2" s="425"/>
      <c r="J2" s="425"/>
      <c r="K2" s="425"/>
      <c r="L2" s="425"/>
    </row>
    <row r="3" spans="1:16" ht="16.5" customHeight="1">
      <c r="A3" s="2127" t="s">
        <v>1484</v>
      </c>
      <c r="B3" s="2127"/>
      <c r="C3" s="2127"/>
      <c r="D3" s="2127"/>
      <c r="E3" s="2127"/>
      <c r="F3" s="2127"/>
      <c r="G3" s="2127"/>
      <c r="H3" s="2127"/>
      <c r="I3" s="2127"/>
      <c r="J3" s="2127"/>
      <c r="K3" s="2127"/>
      <c r="L3" s="2127"/>
    </row>
    <row r="4" spans="1:16" ht="13.5" customHeight="1">
      <c r="A4" s="901"/>
      <c r="B4" s="901"/>
      <c r="C4" s="901"/>
      <c r="D4" s="901"/>
      <c r="E4" s="901"/>
      <c r="F4" s="901"/>
      <c r="G4" s="901"/>
      <c r="H4" s="901"/>
      <c r="I4" s="901"/>
      <c r="J4" s="901"/>
      <c r="K4" s="901"/>
      <c r="L4" s="901"/>
    </row>
    <row r="5" spans="1:16" ht="15.75">
      <c r="A5" s="797"/>
      <c r="B5" s="797"/>
      <c r="C5" s="902"/>
      <c r="D5" s="798"/>
      <c r="E5" s="797"/>
      <c r="F5" s="797"/>
      <c r="G5" s="797"/>
      <c r="H5" s="797"/>
      <c r="I5" s="797"/>
      <c r="J5" s="797"/>
      <c r="K5" s="797"/>
      <c r="L5" s="196" t="s">
        <v>2699</v>
      </c>
    </row>
    <row r="6" spans="1:16" ht="9" customHeight="1">
      <c r="A6" s="797"/>
      <c r="B6" s="797"/>
      <c r="C6" s="902"/>
      <c r="D6" s="798"/>
      <c r="E6" s="797"/>
      <c r="F6" s="797"/>
      <c r="G6" s="797"/>
      <c r="H6" s="797"/>
      <c r="I6" s="797"/>
      <c r="J6" s="797"/>
      <c r="K6" s="797"/>
      <c r="L6" s="198"/>
    </row>
    <row r="7" spans="1:16" ht="29.25" customHeight="1">
      <c r="A7" s="2061" t="s">
        <v>2</v>
      </c>
      <c r="B7" s="2061" t="s">
        <v>3</v>
      </c>
      <c r="C7" s="2062" t="s">
        <v>1485</v>
      </c>
      <c r="D7" s="2062" t="s">
        <v>4</v>
      </c>
      <c r="E7" s="2061" t="s">
        <v>5</v>
      </c>
      <c r="F7" s="2107" t="s">
        <v>9</v>
      </c>
      <c r="G7" s="2061" t="s">
        <v>1486</v>
      </c>
      <c r="H7" s="2061"/>
      <c r="I7" s="2061" t="s">
        <v>1487</v>
      </c>
      <c r="J7" s="2061"/>
      <c r="K7" s="2061" t="s">
        <v>1488</v>
      </c>
      <c r="L7" s="2061"/>
    </row>
    <row r="8" spans="1:16" ht="18.75" customHeight="1">
      <c r="A8" s="2061"/>
      <c r="B8" s="2061"/>
      <c r="C8" s="2062"/>
      <c r="D8" s="2062"/>
      <c r="E8" s="2061"/>
      <c r="F8" s="2108"/>
      <c r="G8" s="800" t="s">
        <v>114</v>
      </c>
      <c r="H8" s="800" t="s">
        <v>10</v>
      </c>
      <c r="I8" s="800" t="s">
        <v>114</v>
      </c>
      <c r="J8" s="800" t="s">
        <v>10</v>
      </c>
      <c r="K8" s="800" t="s">
        <v>114</v>
      </c>
      <c r="L8" s="800" t="s">
        <v>10</v>
      </c>
    </row>
    <row r="9" spans="1:16" ht="18.75" customHeight="1">
      <c r="A9" s="800">
        <v>1</v>
      </c>
      <c r="B9" s="800">
        <v>2</v>
      </c>
      <c r="C9" s="800">
        <v>3</v>
      </c>
      <c r="D9" s="903">
        <v>3</v>
      </c>
      <c r="E9" s="800">
        <v>4</v>
      </c>
      <c r="F9" s="800">
        <v>5</v>
      </c>
      <c r="G9" s="800">
        <v>6</v>
      </c>
      <c r="H9" s="800">
        <v>7</v>
      </c>
      <c r="I9" s="800">
        <v>8</v>
      </c>
      <c r="J9" s="800">
        <v>9</v>
      </c>
      <c r="K9" s="800">
        <v>10</v>
      </c>
      <c r="L9" s="800">
        <v>11</v>
      </c>
    </row>
    <row r="10" spans="1:16" ht="18.75" customHeight="1">
      <c r="A10" s="177">
        <v>1</v>
      </c>
      <c r="B10" s="178" t="s">
        <v>1489</v>
      </c>
      <c r="C10" s="904"/>
      <c r="D10" s="905">
        <v>7132210019</v>
      </c>
      <c r="E10" s="177" t="s">
        <v>32</v>
      </c>
      <c r="F10" s="184">
        <f>VLOOKUP(D10,'SOR RATE 2025-26'!A:D,4,0)</f>
        <v>126268.02</v>
      </c>
      <c r="G10" s="177">
        <v>1</v>
      </c>
      <c r="H10" s="184">
        <f>G10*F10</f>
        <v>126268.02</v>
      </c>
      <c r="I10" s="177"/>
      <c r="J10" s="177"/>
      <c r="K10" s="177"/>
      <c r="L10" s="177"/>
      <c r="M10" s="906"/>
      <c r="N10" s="829"/>
      <c r="O10" s="829"/>
      <c r="P10" s="829"/>
    </row>
    <row r="11" spans="1:16" ht="18.75" customHeight="1">
      <c r="A11" s="177">
        <v>2</v>
      </c>
      <c r="B11" s="178" t="s">
        <v>1490</v>
      </c>
      <c r="C11" s="904"/>
      <c r="D11" s="905">
        <v>7132210020</v>
      </c>
      <c r="E11" s="177" t="s">
        <v>32</v>
      </c>
      <c r="F11" s="184">
        <f>VLOOKUP(D11,'SOR RATE 2025-26'!A:D,4,0)</f>
        <v>166046.29999999999</v>
      </c>
      <c r="G11" s="177"/>
      <c r="H11" s="184"/>
      <c r="I11" s="177">
        <v>1</v>
      </c>
      <c r="J11" s="184">
        <f>I11*F11</f>
        <v>166046.29999999999</v>
      </c>
      <c r="K11" s="177"/>
      <c r="L11" s="177"/>
      <c r="M11" s="906"/>
    </row>
    <row r="12" spans="1:16" ht="18.75" customHeight="1">
      <c r="A12" s="177">
        <v>3</v>
      </c>
      <c r="B12" s="178" t="s">
        <v>1491</v>
      </c>
      <c r="C12" s="904"/>
      <c r="D12" s="905">
        <v>7132210021</v>
      </c>
      <c r="E12" s="177" t="s">
        <v>32</v>
      </c>
      <c r="F12" s="184">
        <f>VLOOKUP(D12,'SOR RATE 2025-26'!A:D,4,0)</f>
        <v>346912.44</v>
      </c>
      <c r="G12" s="177"/>
      <c r="H12" s="184"/>
      <c r="I12" s="177"/>
      <c r="J12" s="184"/>
      <c r="K12" s="177">
        <v>1</v>
      </c>
      <c r="L12" s="184">
        <f t="shared" ref="L12:L17" si="0">K12*F12</f>
        <v>346912.44</v>
      </c>
      <c r="M12" s="906"/>
    </row>
    <row r="13" spans="1:16" ht="20.25" customHeight="1">
      <c r="A13" s="177">
        <v>4</v>
      </c>
      <c r="B13" s="178" t="s">
        <v>1492</v>
      </c>
      <c r="C13" s="904"/>
      <c r="D13" s="907">
        <v>7130810216</v>
      </c>
      <c r="E13" s="177" t="s">
        <v>15</v>
      </c>
      <c r="F13" s="184">
        <f>VLOOKUP(D13,'SOR RATE 2025-26'!A:D,4,0)</f>
        <v>355.96</v>
      </c>
      <c r="G13" s="177"/>
      <c r="H13" s="184"/>
      <c r="I13" s="177">
        <v>8</v>
      </c>
      <c r="J13" s="184">
        <f>I13*F13</f>
        <v>2847.68</v>
      </c>
      <c r="K13" s="177">
        <v>8</v>
      </c>
      <c r="L13" s="184">
        <f t="shared" si="0"/>
        <v>2847.68</v>
      </c>
      <c r="M13" s="169"/>
    </row>
    <row r="14" spans="1:16" ht="34.5" customHeight="1">
      <c r="A14" s="181">
        <v>5</v>
      </c>
      <c r="B14" s="908" t="s">
        <v>2372</v>
      </c>
      <c r="C14" s="904"/>
      <c r="D14" s="905">
        <v>7130600675</v>
      </c>
      <c r="E14" s="177" t="s">
        <v>25</v>
      </c>
      <c r="F14" s="184">
        <f>VLOOKUP(D14,'SOR RATE 2025-26'!A:D,4,0)/1000</f>
        <v>61.168800000000005</v>
      </c>
      <c r="G14" s="181"/>
      <c r="H14" s="182"/>
      <c r="I14" s="181">
        <v>816.2</v>
      </c>
      <c r="J14" s="182">
        <f>I14*F14</f>
        <v>49925.97456000001</v>
      </c>
      <c r="K14" s="181">
        <f>+I14</f>
        <v>816.2</v>
      </c>
      <c r="L14" s="182">
        <f t="shared" si="0"/>
        <v>49925.97456000001</v>
      </c>
    </row>
    <row r="15" spans="1:16" ht="24.75" customHeight="1">
      <c r="A15" s="2054">
        <v>6</v>
      </c>
      <c r="B15" s="178" t="s">
        <v>23</v>
      </c>
      <c r="C15" s="909" t="s">
        <v>1493</v>
      </c>
      <c r="D15" s="905">
        <v>7130860032</v>
      </c>
      <c r="E15" s="177" t="s">
        <v>12</v>
      </c>
      <c r="F15" s="184">
        <f>VLOOKUP(D15,'SOR RATE 2025-26'!A:D,4,0)</f>
        <v>585.41999999999996</v>
      </c>
      <c r="G15" s="177"/>
      <c r="H15" s="184"/>
      <c r="I15" s="177">
        <v>4</v>
      </c>
      <c r="J15" s="184">
        <f>I15*F15</f>
        <v>2341.6799999999998</v>
      </c>
      <c r="K15" s="177">
        <v>4</v>
      </c>
      <c r="L15" s="184">
        <f t="shared" si="0"/>
        <v>2341.6799999999998</v>
      </c>
    </row>
    <row r="16" spans="1:16" ht="23.25" customHeight="1">
      <c r="A16" s="2055"/>
      <c r="B16" s="910" t="s">
        <v>2659</v>
      </c>
      <c r="C16" s="909" t="s">
        <v>1494</v>
      </c>
      <c r="D16" s="905">
        <v>7130860077</v>
      </c>
      <c r="E16" s="177" t="s">
        <v>25</v>
      </c>
      <c r="F16" s="184">
        <f>VLOOKUP(D16,'SOR RATE 2025-26'!A:D,4,0)/1000</f>
        <v>91.533670000000001</v>
      </c>
      <c r="G16" s="177"/>
      <c r="H16" s="184"/>
      <c r="I16" s="177">
        <v>30.8</v>
      </c>
      <c r="J16" s="184">
        <f>I16*F16</f>
        <v>2819.237036</v>
      </c>
      <c r="K16" s="177">
        <v>30.8</v>
      </c>
      <c r="L16" s="184">
        <f t="shared" si="0"/>
        <v>2819.237036</v>
      </c>
    </row>
    <row r="17" spans="1:18" ht="22.5" customHeight="1">
      <c r="A17" s="2056"/>
      <c r="B17" s="1512" t="s">
        <v>1414</v>
      </c>
      <c r="C17" s="912" t="s">
        <v>1495</v>
      </c>
      <c r="D17" s="1513">
        <v>7130810692</v>
      </c>
      <c r="E17" s="177" t="s">
        <v>15</v>
      </c>
      <c r="F17" s="184">
        <f>VLOOKUP(D17,'SOR RATE 2025-26'!A:D,4,0)</f>
        <v>371.1</v>
      </c>
      <c r="G17" s="177"/>
      <c r="H17" s="184"/>
      <c r="I17" s="177">
        <v>4</v>
      </c>
      <c r="J17" s="184">
        <f>I17*F17</f>
        <v>1484.4</v>
      </c>
      <c r="K17" s="177">
        <v>4</v>
      </c>
      <c r="L17" s="184">
        <f t="shared" si="0"/>
        <v>1484.4</v>
      </c>
      <c r="N17" s="911"/>
      <c r="O17" s="493"/>
      <c r="P17" s="493"/>
      <c r="Q17" s="493"/>
      <c r="R17" s="493"/>
    </row>
    <row r="18" spans="1:18" ht="49.5" customHeight="1">
      <c r="A18" s="177">
        <v>7</v>
      </c>
      <c r="B18" s="908" t="s">
        <v>1496</v>
      </c>
      <c r="C18" s="913"/>
      <c r="D18" s="905">
        <v>7130200202</v>
      </c>
      <c r="E18" s="177" t="s">
        <v>63</v>
      </c>
      <c r="F18" s="184">
        <f>VLOOKUP(D18,'SOR RATE 2025-26'!A:D,4,0)</f>
        <v>2970.0000000000005</v>
      </c>
      <c r="G18" s="177"/>
      <c r="H18" s="184"/>
      <c r="I18" s="177">
        <f>(0.35*4)+(0.2*4)</f>
        <v>2.2000000000000002</v>
      </c>
      <c r="J18" s="184">
        <f>F18*I18</f>
        <v>6534.0000000000018</v>
      </c>
      <c r="K18" s="177">
        <f>(0.35*4)+(0.2*4)</f>
        <v>2.2000000000000002</v>
      </c>
      <c r="L18" s="184">
        <f>F18*K18</f>
        <v>6534.0000000000018</v>
      </c>
      <c r="M18" s="176"/>
      <c r="O18" s="914"/>
    </row>
    <row r="19" spans="1:18" ht="31.5" customHeight="1">
      <c r="A19" s="177">
        <v>8</v>
      </c>
      <c r="B19" s="908" t="s">
        <v>64</v>
      </c>
      <c r="C19" s="915" t="s">
        <v>1497</v>
      </c>
      <c r="D19" s="905">
        <v>7130870013</v>
      </c>
      <c r="E19" s="177" t="s">
        <v>12</v>
      </c>
      <c r="F19" s="184">
        <f>VLOOKUP(D19,'SOR RATE 2025-26'!A:D,4,0)</f>
        <v>149.25</v>
      </c>
      <c r="G19" s="177"/>
      <c r="H19" s="184"/>
      <c r="I19" s="177">
        <v>1</v>
      </c>
      <c r="J19" s="184">
        <f t="shared" ref="J19" si="1">I19*F19</f>
        <v>149.25</v>
      </c>
      <c r="K19" s="177">
        <v>1</v>
      </c>
      <c r="L19" s="184">
        <f t="shared" ref="L19" si="2">K19*F19</f>
        <v>149.25</v>
      </c>
    </row>
    <row r="20" spans="1:18" ht="18.75" customHeight="1">
      <c r="A20" s="177">
        <v>9</v>
      </c>
      <c r="B20" s="910" t="s">
        <v>27</v>
      </c>
      <c r="C20" s="912" t="s">
        <v>1498</v>
      </c>
      <c r="D20" s="905">
        <v>7130211158</v>
      </c>
      <c r="E20" s="177" t="s">
        <v>28</v>
      </c>
      <c r="F20" s="184">
        <f>VLOOKUP(D20,'SOR RATE 2025-26'!A:D,4,0)</f>
        <v>184.42</v>
      </c>
      <c r="G20" s="177"/>
      <c r="H20" s="184"/>
      <c r="I20" s="177">
        <v>1</v>
      </c>
      <c r="J20" s="184">
        <f>I20*F20</f>
        <v>184.42</v>
      </c>
      <c r="K20" s="177">
        <v>1</v>
      </c>
      <c r="L20" s="184">
        <f>K20*F20</f>
        <v>184.42</v>
      </c>
    </row>
    <row r="21" spans="1:18" ht="18.75" customHeight="1">
      <c r="A21" s="177">
        <v>10</v>
      </c>
      <c r="B21" s="910" t="s">
        <v>29</v>
      </c>
      <c r="C21" s="912" t="s">
        <v>1499</v>
      </c>
      <c r="D21" s="905">
        <v>7130210809</v>
      </c>
      <c r="E21" s="177" t="s">
        <v>28</v>
      </c>
      <c r="F21" s="184">
        <f>VLOOKUP(D21,'SOR RATE 2025-26'!A:D,4,0)</f>
        <v>412.07</v>
      </c>
      <c r="G21" s="177"/>
      <c r="H21" s="184"/>
      <c r="I21" s="177">
        <v>1</v>
      </c>
      <c r="J21" s="184">
        <f>I21*F21</f>
        <v>412.07</v>
      </c>
      <c r="K21" s="177">
        <v>1</v>
      </c>
      <c r="L21" s="184">
        <f>K21*F21</f>
        <v>412.07</v>
      </c>
    </row>
    <row r="22" spans="1:18" ht="20.25" customHeight="1">
      <c r="A22" s="177">
        <v>11</v>
      </c>
      <c r="B22" s="916" t="s">
        <v>30</v>
      </c>
      <c r="C22" s="909" t="s">
        <v>1500</v>
      </c>
      <c r="D22" s="180">
        <v>7130610206</v>
      </c>
      <c r="E22" s="177" t="s">
        <v>25</v>
      </c>
      <c r="F22" s="184">
        <f>VLOOKUP(D22,'SOR RATE 2025-26'!A:D,4,0)/1000</f>
        <v>86.441000000000003</v>
      </c>
      <c r="G22" s="177"/>
      <c r="H22" s="184"/>
      <c r="I22" s="177">
        <v>4</v>
      </c>
      <c r="J22" s="184">
        <f>I22*F22</f>
        <v>345.76400000000001</v>
      </c>
      <c r="K22" s="177">
        <v>4</v>
      </c>
      <c r="L22" s="184">
        <f>K22*F22</f>
        <v>345.76400000000001</v>
      </c>
      <c r="M22" s="823"/>
      <c r="P22" s="457"/>
    </row>
    <row r="23" spans="1:18" ht="19.5" customHeight="1">
      <c r="A23" s="2054">
        <v>12</v>
      </c>
      <c r="B23" s="178" t="s">
        <v>1356</v>
      </c>
      <c r="C23" s="909"/>
      <c r="D23" s="905"/>
      <c r="E23" s="177" t="s">
        <v>25</v>
      </c>
      <c r="F23" s="184"/>
      <c r="G23" s="177">
        <v>14</v>
      </c>
      <c r="H23" s="184"/>
      <c r="I23" s="177">
        <v>14</v>
      </c>
      <c r="J23" s="184"/>
      <c r="K23" s="177">
        <v>14</v>
      </c>
      <c r="L23" s="184"/>
    </row>
    <row r="24" spans="1:18" ht="19.5" customHeight="1">
      <c r="A24" s="2055"/>
      <c r="B24" s="232" t="s">
        <v>66</v>
      </c>
      <c r="C24" s="917" t="s">
        <v>1501</v>
      </c>
      <c r="D24" s="905">
        <v>7130620609</v>
      </c>
      <c r="E24" s="177" t="s">
        <v>25</v>
      </c>
      <c r="F24" s="184">
        <f>VLOOKUP(D24,'SOR RATE 2025-26'!A:D,4,0)</f>
        <v>87.55</v>
      </c>
      <c r="G24" s="177">
        <v>1</v>
      </c>
      <c r="H24" s="184">
        <f>G24*F24</f>
        <v>87.55</v>
      </c>
      <c r="I24" s="177">
        <v>1</v>
      </c>
      <c r="J24" s="184">
        <f>I24*F24</f>
        <v>87.55</v>
      </c>
      <c r="K24" s="177">
        <v>1</v>
      </c>
      <c r="L24" s="184">
        <f t="shared" ref="L24:L30" si="3">K24*F24</f>
        <v>87.55</v>
      </c>
    </row>
    <row r="25" spans="1:18" ht="19.5" customHeight="1">
      <c r="A25" s="2055"/>
      <c r="B25" s="232" t="s">
        <v>89</v>
      </c>
      <c r="C25" s="917" t="s">
        <v>1502</v>
      </c>
      <c r="D25" s="905">
        <v>7130620614</v>
      </c>
      <c r="E25" s="177" t="s">
        <v>25</v>
      </c>
      <c r="F25" s="184">
        <f>VLOOKUP(D25,'SOR RATE 2025-26'!A:D,4,0)</f>
        <v>86.09</v>
      </c>
      <c r="G25" s="177">
        <v>4</v>
      </c>
      <c r="H25" s="184">
        <f>G25*F25</f>
        <v>344.36</v>
      </c>
      <c r="I25" s="177">
        <v>4</v>
      </c>
      <c r="J25" s="184">
        <f>I25*F25</f>
        <v>344.36</v>
      </c>
      <c r="K25" s="177">
        <v>4</v>
      </c>
      <c r="L25" s="184">
        <f t="shared" si="3"/>
        <v>344.36</v>
      </c>
    </row>
    <row r="26" spans="1:18" ht="19.5" customHeight="1">
      <c r="A26" s="2055"/>
      <c r="B26" s="232" t="s">
        <v>90</v>
      </c>
      <c r="C26" s="917" t="s">
        <v>1503</v>
      </c>
      <c r="D26" s="905">
        <v>7130620625</v>
      </c>
      <c r="E26" s="177" t="s">
        <v>25</v>
      </c>
      <c r="F26" s="184">
        <f>VLOOKUP(D26,'SOR RATE 2025-26'!A:D,4,0)</f>
        <v>84.63</v>
      </c>
      <c r="G26" s="177">
        <v>4</v>
      </c>
      <c r="H26" s="184">
        <f>G26*F26</f>
        <v>338.52</v>
      </c>
      <c r="I26" s="177">
        <v>4</v>
      </c>
      <c r="J26" s="184">
        <f>I26*F26</f>
        <v>338.52</v>
      </c>
      <c r="K26" s="177">
        <v>4</v>
      </c>
      <c r="L26" s="184">
        <f t="shared" si="3"/>
        <v>338.52</v>
      </c>
    </row>
    <row r="27" spans="1:18" ht="19.5" customHeight="1">
      <c r="A27" s="2056"/>
      <c r="B27" s="232" t="s">
        <v>67</v>
      </c>
      <c r="C27" s="917" t="s">
        <v>1504</v>
      </c>
      <c r="D27" s="905">
        <v>7130620631</v>
      </c>
      <c r="E27" s="177" t="s">
        <v>25</v>
      </c>
      <c r="F27" s="184">
        <f>VLOOKUP(D27,'SOR RATE 2025-26'!A:D,4,0)</f>
        <v>84.63</v>
      </c>
      <c r="G27" s="177">
        <v>5</v>
      </c>
      <c r="H27" s="184">
        <f>G27*F27</f>
        <v>423.15</v>
      </c>
      <c r="I27" s="177">
        <v>5</v>
      </c>
      <c r="J27" s="184">
        <f>I27*F27</f>
        <v>423.15</v>
      </c>
      <c r="K27" s="177">
        <v>5</v>
      </c>
      <c r="L27" s="184">
        <f t="shared" si="3"/>
        <v>423.15</v>
      </c>
    </row>
    <row r="28" spans="1:18" ht="33.75" customHeight="1">
      <c r="A28" s="181">
        <v>13</v>
      </c>
      <c r="B28" s="908" t="s">
        <v>1505</v>
      </c>
      <c r="C28" s="918"/>
      <c r="D28" s="905">
        <v>7130310007</v>
      </c>
      <c r="E28" s="181" t="s">
        <v>20</v>
      </c>
      <c r="F28" s="184">
        <f>VLOOKUP(D28,'SOR RATE 2025-26'!A:D,4,0)/1000</f>
        <v>77.951899999999995</v>
      </c>
      <c r="G28" s="177">
        <v>120</v>
      </c>
      <c r="H28" s="184">
        <f>G28*F28</f>
        <v>9354.2279999999992</v>
      </c>
      <c r="I28" s="177">
        <v>120</v>
      </c>
      <c r="J28" s="184">
        <f>I28*F28</f>
        <v>9354.2279999999992</v>
      </c>
      <c r="K28" s="177">
        <v>120</v>
      </c>
      <c r="L28" s="184">
        <f t="shared" si="3"/>
        <v>9354.2279999999992</v>
      </c>
    </row>
    <row r="29" spans="1:18" ht="35.25" customHeight="1">
      <c r="A29" s="181">
        <v>14</v>
      </c>
      <c r="B29" s="908" t="s">
        <v>1506</v>
      </c>
      <c r="C29" s="918"/>
      <c r="D29" s="905">
        <v>7130310041</v>
      </c>
      <c r="E29" s="181" t="s">
        <v>20</v>
      </c>
      <c r="F29" s="184">
        <f>VLOOKUP(D29,'SOR RATE 2025-26'!A:D,4,0)/1000</f>
        <v>155.88482000000002</v>
      </c>
      <c r="G29" s="177"/>
      <c r="H29" s="184"/>
      <c r="I29" s="177"/>
      <c r="J29" s="184"/>
      <c r="K29" s="177">
        <v>40</v>
      </c>
      <c r="L29" s="184">
        <f>K29*F29</f>
        <v>6235.3928000000005</v>
      </c>
    </row>
    <row r="30" spans="1:18" ht="21.75" customHeight="1">
      <c r="A30" s="177">
        <v>15</v>
      </c>
      <c r="B30" s="919" t="s">
        <v>1364</v>
      </c>
      <c r="C30" s="918"/>
      <c r="D30" s="905">
        <v>7131930221</v>
      </c>
      <c r="E30" s="177" t="s">
        <v>32</v>
      </c>
      <c r="F30" s="184">
        <f>VLOOKUP(D30,'SOR RATE 2025-26'!A:D,4,0)</f>
        <v>10052.16</v>
      </c>
      <c r="G30" s="177"/>
      <c r="H30" s="184"/>
      <c r="I30" s="177"/>
      <c r="J30" s="184"/>
      <c r="K30" s="177">
        <v>1</v>
      </c>
      <c r="L30" s="184">
        <f t="shared" si="3"/>
        <v>10052.16</v>
      </c>
    </row>
    <row r="31" spans="1:18" ht="51.75" customHeight="1">
      <c r="A31" s="177">
        <v>16</v>
      </c>
      <c r="B31" s="908" t="s">
        <v>1385</v>
      </c>
      <c r="C31" s="920"/>
      <c r="D31" s="921"/>
      <c r="E31" s="922"/>
      <c r="F31" s="184"/>
      <c r="G31" s="922"/>
      <c r="H31" s="922"/>
      <c r="I31" s="922"/>
      <c r="J31" s="922"/>
      <c r="K31" s="922"/>
      <c r="L31" s="923"/>
    </row>
    <row r="32" spans="1:18" ht="18.75" customHeight="1">
      <c r="A32" s="177" t="s">
        <v>1358</v>
      </c>
      <c r="B32" s="178" t="s">
        <v>1443</v>
      </c>
      <c r="C32" s="909" t="s">
        <v>1507</v>
      </c>
      <c r="D32" s="905">
        <v>7131950065</v>
      </c>
      <c r="E32" s="177" t="s">
        <v>12</v>
      </c>
      <c r="F32" s="184">
        <f>VLOOKUP(D32,'SOR RATE 2025-26'!A:D,4,0)</f>
        <v>18947.98</v>
      </c>
      <c r="G32" s="177">
        <v>1</v>
      </c>
      <c r="H32" s="184">
        <f>G32*F32</f>
        <v>18947.98</v>
      </c>
      <c r="I32" s="177"/>
      <c r="J32" s="184"/>
      <c r="K32" s="177"/>
      <c r="L32" s="184"/>
    </row>
    <row r="33" spans="1:20" ht="18.75" customHeight="1">
      <c r="A33" s="177" t="s">
        <v>1359</v>
      </c>
      <c r="B33" s="178" t="s">
        <v>1444</v>
      </c>
      <c r="C33" s="909" t="s">
        <v>1508</v>
      </c>
      <c r="D33" s="905">
        <v>7131950105</v>
      </c>
      <c r="E33" s="177" t="s">
        <v>12</v>
      </c>
      <c r="F33" s="184">
        <f>VLOOKUP(D33,'SOR RATE 2025-26'!A:D,4,0)</f>
        <v>23685.95</v>
      </c>
      <c r="G33" s="177"/>
      <c r="H33" s="184"/>
      <c r="I33" s="177">
        <v>1</v>
      </c>
      <c r="J33" s="184">
        <f>I33*F33</f>
        <v>23685.95</v>
      </c>
      <c r="K33" s="177"/>
      <c r="L33" s="184"/>
    </row>
    <row r="34" spans="1:20" ht="18.75" customHeight="1">
      <c r="A34" s="177" t="s">
        <v>1360</v>
      </c>
      <c r="B34" s="178" t="s">
        <v>1445</v>
      </c>
      <c r="C34" s="909" t="s">
        <v>1509</v>
      </c>
      <c r="D34" s="905">
        <v>7131950200</v>
      </c>
      <c r="E34" s="177" t="s">
        <v>12</v>
      </c>
      <c r="F34" s="184">
        <f>VLOOKUP(D34,'SOR RATE 2025-26'!A:D,4,0)</f>
        <v>47369.93</v>
      </c>
      <c r="G34" s="177"/>
      <c r="H34" s="184"/>
      <c r="I34" s="184"/>
      <c r="J34" s="184"/>
      <c r="K34" s="177">
        <v>1</v>
      </c>
      <c r="L34" s="184">
        <f>K34*F34</f>
        <v>47369.93</v>
      </c>
    </row>
    <row r="35" spans="1:20" ht="21.75" customHeight="1">
      <c r="A35" s="800">
        <v>17</v>
      </c>
      <c r="B35" s="924" t="s">
        <v>45</v>
      </c>
      <c r="C35" s="909"/>
      <c r="D35" s="905"/>
      <c r="E35" s="177"/>
      <c r="F35" s="177"/>
      <c r="G35" s="177"/>
      <c r="H35" s="925">
        <f>SUM(H10:H34)</f>
        <v>155763.80800000002</v>
      </c>
      <c r="I35" s="925"/>
      <c r="J35" s="925">
        <f>SUM(J10:J34)</f>
        <v>267324.53359599994</v>
      </c>
      <c r="K35" s="925"/>
      <c r="L35" s="925">
        <f>SUM(L10:L34)</f>
        <v>488162.20639599999</v>
      </c>
      <c r="M35" s="926"/>
      <c r="N35" s="493"/>
    </row>
    <row r="36" spans="1:20" ht="36.75" customHeight="1">
      <c r="A36" s="927">
        <v>18</v>
      </c>
      <c r="B36" s="924" t="s">
        <v>46</v>
      </c>
      <c r="C36" s="909"/>
      <c r="D36" s="905"/>
      <c r="E36" s="177"/>
      <c r="F36" s="177"/>
      <c r="G36" s="928"/>
      <c r="H36" s="925">
        <f>H35/1.18</f>
        <v>132003.22711864408</v>
      </c>
      <c r="I36" s="925"/>
      <c r="J36" s="925">
        <f>J35/1.18</f>
        <v>226546.21491186437</v>
      </c>
      <c r="K36" s="925"/>
      <c r="L36" s="925">
        <f>L35/1.18</f>
        <v>413696.78508135595</v>
      </c>
      <c r="M36" s="929"/>
      <c r="N36" s="493"/>
    </row>
    <row r="37" spans="1:20" ht="20.25" customHeight="1">
      <c r="A37" s="930">
        <v>19</v>
      </c>
      <c r="B37" s="916" t="s">
        <v>2020</v>
      </c>
      <c r="C37" s="912"/>
      <c r="D37" s="931"/>
      <c r="E37" s="931"/>
      <c r="F37" s="932">
        <v>7.4999999999999997E-2</v>
      </c>
      <c r="G37" s="933"/>
      <c r="H37" s="184">
        <f>F37*H36</f>
        <v>9900.2420338983047</v>
      </c>
      <c r="I37" s="184"/>
      <c r="J37" s="184">
        <f>F37*J36</f>
        <v>16990.966118389828</v>
      </c>
      <c r="K37" s="184"/>
      <c r="L37" s="184">
        <f>F37*L36</f>
        <v>31027.258881101694</v>
      </c>
      <c r="M37" s="461"/>
      <c r="N37" s="829"/>
    </row>
    <row r="38" spans="1:20" ht="19.5" customHeight="1">
      <c r="A38" s="181">
        <v>20</v>
      </c>
      <c r="B38" s="178" t="s">
        <v>1510</v>
      </c>
      <c r="C38" s="909"/>
      <c r="D38" s="934"/>
      <c r="E38" s="177"/>
      <c r="F38" s="177"/>
      <c r="G38" s="181"/>
      <c r="H38" s="182">
        <v>3936.43</v>
      </c>
      <c r="I38" s="182"/>
      <c r="J38" s="182">
        <v>16548.09</v>
      </c>
      <c r="K38" s="182"/>
      <c r="L38" s="182">
        <v>25313.33</v>
      </c>
      <c r="M38" s="935"/>
      <c r="N38" s="809"/>
      <c r="O38" s="936"/>
    </row>
    <row r="39" spans="1:20" ht="18.75" customHeight="1">
      <c r="A39" s="181">
        <v>21</v>
      </c>
      <c r="B39" s="937" t="s">
        <v>69</v>
      </c>
      <c r="C39" s="909"/>
      <c r="D39" s="934"/>
      <c r="E39" s="177" t="s">
        <v>63</v>
      </c>
      <c r="F39" s="208">
        <f>719.45*1.029</f>
        <v>740.31404999999995</v>
      </c>
      <c r="G39" s="181"/>
      <c r="H39" s="182"/>
      <c r="I39" s="938">
        <v>2.2000000000000002</v>
      </c>
      <c r="J39" s="182">
        <f>F39*I39</f>
        <v>1628.69091</v>
      </c>
      <c r="K39" s="938">
        <v>2.2000000000000002</v>
      </c>
      <c r="L39" s="182">
        <f>F39*K39</f>
        <v>1628.69091</v>
      </c>
      <c r="M39" s="939"/>
      <c r="N39" s="809"/>
      <c r="O39" s="936"/>
    </row>
    <row r="40" spans="1:20" ht="48" customHeight="1">
      <c r="A40" s="181">
        <v>22</v>
      </c>
      <c r="B40" s="937" t="s">
        <v>1963</v>
      </c>
      <c r="C40" s="909"/>
      <c r="D40" s="934"/>
      <c r="E40" s="177"/>
      <c r="F40" s="182"/>
      <c r="G40" s="181"/>
      <c r="H40" s="940"/>
      <c r="I40" s="938"/>
      <c r="J40" s="940"/>
      <c r="K40" s="938"/>
      <c r="L40" s="940"/>
      <c r="M40" s="897"/>
      <c r="N40" s="809"/>
      <c r="O40" s="936"/>
    </row>
    <row r="41" spans="1:20" ht="26.25" customHeight="1">
      <c r="A41" s="181" t="s">
        <v>1857</v>
      </c>
      <c r="B41" s="937" t="s">
        <v>2642</v>
      </c>
      <c r="C41" s="909"/>
      <c r="D41" s="934"/>
      <c r="E41" s="177"/>
      <c r="F41" s="234">
        <v>0.02</v>
      </c>
      <c r="G41" s="181"/>
      <c r="H41" s="940">
        <f>F41*H36</f>
        <v>2640.0645423728815</v>
      </c>
      <c r="I41" s="938"/>
      <c r="J41" s="940">
        <f>F41*J36</f>
        <v>4530.924298237288</v>
      </c>
      <c r="K41" s="938"/>
      <c r="L41" s="940">
        <f>F41*L36</f>
        <v>8273.9357016271188</v>
      </c>
      <c r="M41" s="897"/>
      <c r="N41" s="809"/>
      <c r="O41" s="936"/>
    </row>
    <row r="42" spans="1:20" ht="52.5" customHeight="1">
      <c r="A42" s="181">
        <v>23</v>
      </c>
      <c r="B42" s="937" t="s">
        <v>2683</v>
      </c>
      <c r="C42" s="909"/>
      <c r="D42" s="934"/>
      <c r="E42" s="177"/>
      <c r="F42" s="182"/>
      <c r="G42" s="181"/>
      <c r="H42" s="940">
        <f>(H41+H38+H37+H36)*0.125</f>
        <v>18559.995461864408</v>
      </c>
      <c r="I42" s="938"/>
      <c r="J42" s="940">
        <f>(J41+J39+J38+J37+J36)*0.125</f>
        <v>33280.610779811439</v>
      </c>
      <c r="K42" s="938"/>
      <c r="L42" s="940">
        <f>(L41+L39+L38+L37+L36)*0.125</f>
        <v>59992.500071760594</v>
      </c>
      <c r="M42" s="1806"/>
      <c r="N42" s="809"/>
      <c r="O42" s="936"/>
    </row>
    <row r="43" spans="1:20" s="175" customFormat="1" ht="34.5" customHeight="1">
      <c r="A43" s="941">
        <v>24</v>
      </c>
      <c r="B43" s="942" t="s">
        <v>2373</v>
      </c>
      <c r="C43" s="943"/>
      <c r="D43" s="181"/>
      <c r="E43" s="181"/>
      <c r="F43" s="181"/>
      <c r="G43" s="181"/>
      <c r="H43" s="848">
        <f>H42+H41+H39+H38+H37+H36</f>
        <v>167039.95915677969</v>
      </c>
      <c r="I43" s="848"/>
      <c r="J43" s="848">
        <f>J42+J41+J39+J38+J37+J36</f>
        <v>299525.49701830291</v>
      </c>
      <c r="K43" s="848"/>
      <c r="L43" s="848">
        <f>L42+L41+L39+L38+L37+L36</f>
        <v>539932.50064584531</v>
      </c>
      <c r="M43" s="944"/>
      <c r="N43" s="945"/>
      <c r="O43" s="945"/>
      <c r="P43" s="945"/>
      <c r="Q43" s="945"/>
      <c r="R43" s="945"/>
      <c r="S43" s="945"/>
      <c r="T43" s="945"/>
    </row>
    <row r="44" spans="1:20" s="175" customFormat="1" ht="20.25" customHeight="1">
      <c r="A44" s="930">
        <v>25</v>
      </c>
      <c r="B44" s="916" t="s">
        <v>2021</v>
      </c>
      <c r="C44" s="943"/>
      <c r="D44" s="181"/>
      <c r="E44" s="181"/>
      <c r="F44" s="181">
        <v>0.09</v>
      </c>
      <c r="G44" s="946"/>
      <c r="H44" s="182">
        <f>H43*F44</f>
        <v>15033.596324110171</v>
      </c>
      <c r="I44" s="182"/>
      <c r="J44" s="182">
        <f>J43*F44</f>
        <v>26957.29473164726</v>
      </c>
      <c r="K44" s="182"/>
      <c r="L44" s="182">
        <f>L43*F44</f>
        <v>48593.925058126079</v>
      </c>
      <c r="M44" s="944"/>
      <c r="N44" s="945"/>
      <c r="O44" s="945"/>
      <c r="P44" s="945"/>
      <c r="Q44" s="945"/>
      <c r="R44" s="945"/>
      <c r="S44" s="945"/>
      <c r="T44" s="945"/>
    </row>
    <row r="45" spans="1:20" s="175" customFormat="1" ht="20.25" customHeight="1">
      <c r="A45" s="930">
        <v>26</v>
      </c>
      <c r="B45" s="916" t="s">
        <v>2022</v>
      </c>
      <c r="C45" s="943"/>
      <c r="D45" s="181"/>
      <c r="E45" s="181"/>
      <c r="F45" s="181">
        <v>0.09</v>
      </c>
      <c r="G45" s="946"/>
      <c r="H45" s="182">
        <f>H43*F45</f>
        <v>15033.596324110171</v>
      </c>
      <c r="I45" s="181"/>
      <c r="J45" s="182">
        <f>J43*F45</f>
        <v>26957.29473164726</v>
      </c>
      <c r="K45" s="181"/>
      <c r="L45" s="182">
        <f>L43*F45</f>
        <v>48593.925058126079</v>
      </c>
      <c r="M45" s="844"/>
      <c r="N45" s="945"/>
      <c r="O45" s="945"/>
      <c r="P45" s="945"/>
      <c r="Q45" s="945"/>
      <c r="R45" s="945"/>
      <c r="S45" s="945"/>
      <c r="T45" s="945"/>
    </row>
    <row r="46" spans="1:20" s="175" customFormat="1" ht="33.75" customHeight="1">
      <c r="A46" s="941">
        <v>27</v>
      </c>
      <c r="B46" s="942" t="s">
        <v>2374</v>
      </c>
      <c r="C46" s="943"/>
      <c r="D46" s="181"/>
      <c r="E46" s="181"/>
      <c r="F46" s="181"/>
      <c r="G46" s="181"/>
      <c r="H46" s="848">
        <f>H43+H44+H45</f>
        <v>197107.15180500003</v>
      </c>
      <c r="I46" s="799"/>
      <c r="J46" s="848">
        <f>J43+J44+J45</f>
        <v>353440.08648159739</v>
      </c>
      <c r="K46" s="799"/>
      <c r="L46" s="848">
        <f>L43+L44+L45</f>
        <v>637120.35076209751</v>
      </c>
      <c r="M46" s="944"/>
      <c r="N46" s="945"/>
      <c r="O46" s="945"/>
      <c r="P46" s="945"/>
      <c r="Q46" s="945"/>
      <c r="R46" s="945"/>
      <c r="S46" s="945"/>
      <c r="T46" s="945"/>
    </row>
    <row r="47" spans="1:20" ht="36" customHeight="1">
      <c r="A47" s="2122">
        <v>28</v>
      </c>
      <c r="B47" s="178" t="s">
        <v>1511</v>
      </c>
      <c r="C47" s="179"/>
      <c r="D47" s="947"/>
      <c r="E47" s="948"/>
      <c r="F47" s="948"/>
      <c r="G47" s="948"/>
      <c r="H47" s="948"/>
      <c r="I47" s="948"/>
      <c r="J47" s="948"/>
      <c r="K47" s="948"/>
      <c r="L47" s="949"/>
    </row>
    <row r="48" spans="1:20" ht="18.75" customHeight="1">
      <c r="A48" s="2123"/>
      <c r="B48" s="178" t="s">
        <v>1964</v>
      </c>
      <c r="C48" s="179"/>
      <c r="D48" s="180"/>
      <c r="E48" s="181" t="s">
        <v>12</v>
      </c>
      <c r="F48" s="181"/>
      <c r="G48" s="181">
        <v>1</v>
      </c>
      <c r="H48" s="182">
        <v>54267.8</v>
      </c>
      <c r="I48" s="182"/>
      <c r="J48" s="182"/>
      <c r="K48" s="182"/>
      <c r="L48" s="182"/>
    </row>
    <row r="49" spans="1:14" ht="18.75" customHeight="1">
      <c r="A49" s="2123"/>
      <c r="B49" s="178" t="s">
        <v>1965</v>
      </c>
      <c r="C49" s="179"/>
      <c r="D49" s="180"/>
      <c r="E49" s="181" t="s">
        <v>12</v>
      </c>
      <c r="F49" s="181"/>
      <c r="G49" s="181"/>
      <c r="H49" s="182"/>
      <c r="I49" s="950">
        <v>1</v>
      </c>
      <c r="J49" s="182">
        <v>88253.97</v>
      </c>
      <c r="K49" s="950"/>
      <c r="L49" s="182"/>
      <c r="N49" s="951"/>
    </row>
    <row r="50" spans="1:14" ht="18.75" customHeight="1">
      <c r="A50" s="2124"/>
      <c r="B50" s="178" t="s">
        <v>1966</v>
      </c>
      <c r="C50" s="179"/>
      <c r="D50" s="180"/>
      <c r="E50" s="181" t="s">
        <v>12</v>
      </c>
      <c r="F50" s="181"/>
      <c r="G50" s="181"/>
      <c r="H50" s="182"/>
      <c r="I50" s="950"/>
      <c r="J50" s="950"/>
      <c r="K50" s="950">
        <v>1</v>
      </c>
      <c r="L50" s="182">
        <v>119053.85</v>
      </c>
    </row>
    <row r="51" spans="1:14" ht="19.5" customHeight="1">
      <c r="A51" s="177">
        <v>29</v>
      </c>
      <c r="B51" s="178" t="s">
        <v>1512</v>
      </c>
      <c r="C51" s="179"/>
      <c r="D51" s="180"/>
      <c r="E51" s="181"/>
      <c r="F51" s="177"/>
      <c r="G51" s="177"/>
      <c r="H51" s="182">
        <f>0.1*H48</f>
        <v>5426.7800000000007</v>
      </c>
      <c r="I51" s="182"/>
      <c r="J51" s="182">
        <f>0.1*J49</f>
        <v>8825.3970000000008</v>
      </c>
      <c r="K51" s="182"/>
      <c r="L51" s="182">
        <f>0.1*L50</f>
        <v>11905.385000000002</v>
      </c>
    </row>
    <row r="52" spans="1:14" ht="18.75" customHeight="1">
      <c r="A52" s="177">
        <v>30</v>
      </c>
      <c r="B52" s="178" t="s">
        <v>1513</v>
      </c>
      <c r="C52" s="179"/>
      <c r="D52" s="180"/>
      <c r="E52" s="181"/>
      <c r="F52" s="177"/>
      <c r="G52" s="177"/>
      <c r="H52" s="184">
        <f>(H48-H51)*0.04*10</f>
        <v>19536.408000000003</v>
      </c>
      <c r="I52" s="184"/>
      <c r="J52" s="184">
        <f>(J49-J51)*0.04*10</f>
        <v>31771.429200000002</v>
      </c>
      <c r="K52" s="177"/>
      <c r="L52" s="184">
        <f>(L50-L51)*0.04*10</f>
        <v>42859.385999999999</v>
      </c>
    </row>
    <row r="53" spans="1:14" ht="34.5" customHeight="1">
      <c r="A53" s="177">
        <v>31</v>
      </c>
      <c r="B53" s="178" t="s">
        <v>1514</v>
      </c>
      <c r="C53" s="179"/>
      <c r="D53" s="180"/>
      <c r="E53" s="181"/>
      <c r="F53" s="177"/>
      <c r="G53" s="177"/>
      <c r="H53" s="184">
        <f>H48-H52</f>
        <v>34731.392</v>
      </c>
      <c r="I53" s="184"/>
      <c r="J53" s="184">
        <f>J49-J52</f>
        <v>56482.540800000002</v>
      </c>
      <c r="K53" s="177"/>
      <c r="L53" s="184">
        <f>L50-L52</f>
        <v>76194.464000000007</v>
      </c>
    </row>
    <row r="54" spans="1:14" ht="33.75" customHeight="1">
      <c r="A54" s="177">
        <v>32</v>
      </c>
      <c r="B54" s="178" t="s">
        <v>1515</v>
      </c>
      <c r="C54" s="179"/>
      <c r="D54" s="180"/>
      <c r="E54" s="181"/>
      <c r="F54" s="177"/>
      <c r="G54" s="177"/>
      <c r="H54" s="184">
        <f>H51+H53</f>
        <v>40158.171999999999</v>
      </c>
      <c r="I54" s="184"/>
      <c r="J54" s="184">
        <f>J51+J53</f>
        <v>65307.9378</v>
      </c>
      <c r="K54" s="177"/>
      <c r="L54" s="184">
        <f>L51+L53</f>
        <v>88099.849000000017</v>
      </c>
    </row>
    <row r="55" spans="1:14" ht="18.75" customHeight="1">
      <c r="A55" s="177">
        <v>33</v>
      </c>
      <c r="B55" s="178" t="s">
        <v>1516</v>
      </c>
      <c r="C55" s="179"/>
      <c r="D55" s="180"/>
      <c r="E55" s="181"/>
      <c r="F55" s="177"/>
      <c r="G55" s="177"/>
      <c r="H55" s="184">
        <f>H46-H54</f>
        <v>156948.97980500004</v>
      </c>
      <c r="I55" s="177"/>
      <c r="J55" s="184">
        <f>J46-J54</f>
        <v>288132.14868159738</v>
      </c>
      <c r="K55" s="177"/>
      <c r="L55" s="184">
        <f>L46-L54</f>
        <v>549020.50176209747</v>
      </c>
    </row>
    <row r="56" spans="1:14" ht="21" customHeight="1">
      <c r="A56" s="800">
        <v>34</v>
      </c>
      <c r="B56" s="952" t="s">
        <v>1517</v>
      </c>
      <c r="C56" s="179"/>
      <c r="D56" s="180"/>
      <c r="E56" s="181"/>
      <c r="F56" s="177"/>
      <c r="G56" s="177"/>
      <c r="H56" s="925">
        <f>ROUND(H55,0)</f>
        <v>156949</v>
      </c>
      <c r="I56" s="925"/>
      <c r="J56" s="925">
        <f>ROUND(J55,0)</f>
        <v>288132</v>
      </c>
      <c r="K56" s="925"/>
      <c r="L56" s="925">
        <f>ROUND(L55,0)</f>
        <v>549021</v>
      </c>
    </row>
    <row r="57" spans="1:14" ht="12.75" customHeight="1">
      <c r="A57" s="198"/>
      <c r="B57" s="193"/>
      <c r="C57" s="953"/>
      <c r="D57" s="954"/>
      <c r="E57" s="955"/>
      <c r="F57" s="914"/>
      <c r="G57" s="914"/>
      <c r="H57" s="956"/>
      <c r="I57" s="956"/>
      <c r="J57" s="956"/>
      <c r="K57" s="956"/>
      <c r="L57" s="956"/>
    </row>
    <row r="58" spans="1:14" ht="9" customHeight="1">
      <c r="A58" s="498"/>
      <c r="B58" s="493"/>
      <c r="C58" s="493"/>
      <c r="D58" s="493"/>
      <c r="E58" s="493"/>
      <c r="F58" s="493"/>
      <c r="G58" s="493"/>
      <c r="H58" s="493"/>
      <c r="I58" s="493"/>
      <c r="J58" s="493"/>
      <c r="K58" s="493"/>
      <c r="L58" s="493"/>
    </row>
    <row r="59" spans="1:14" ht="18.75" customHeight="1">
      <c r="A59" s="2126" t="s">
        <v>2363</v>
      </c>
      <c r="B59" s="2126"/>
      <c r="C59" s="2126"/>
      <c r="D59" s="2126"/>
      <c r="E59" s="2126"/>
      <c r="F59" s="2126"/>
      <c r="G59" s="2126"/>
    </row>
    <row r="60" spans="1:14" ht="17.25" customHeight="1">
      <c r="A60" s="2121" t="s">
        <v>2361</v>
      </c>
      <c r="B60" s="2121"/>
      <c r="C60" s="2121"/>
      <c r="D60" s="2121"/>
      <c r="E60" s="2121"/>
      <c r="F60" s="2121"/>
      <c r="G60" s="2121"/>
    </row>
    <row r="61" spans="1:14">
      <c r="A61" s="364"/>
      <c r="B61" s="365"/>
      <c r="C61" s="366"/>
      <c r="D61" s="363"/>
      <c r="E61" s="366"/>
      <c r="F61" s="366"/>
      <c r="G61" s="363"/>
    </row>
    <row r="62" spans="1:14" ht="48.75" customHeight="1">
      <c r="A62" s="2065" t="s">
        <v>2740</v>
      </c>
      <c r="B62" s="2065"/>
      <c r="C62" s="2065"/>
      <c r="D62" s="2065"/>
      <c r="E62" s="2065"/>
      <c r="F62" s="2065"/>
      <c r="G62" s="2065"/>
      <c r="H62" s="2065"/>
    </row>
    <row r="63" spans="1:14" ht="18.75" customHeight="1">
      <c r="A63" s="2065" t="s">
        <v>2364</v>
      </c>
      <c r="B63" s="2065"/>
      <c r="C63" s="2065"/>
      <c r="D63" s="2065"/>
      <c r="E63" s="2065"/>
      <c r="F63" s="2065"/>
      <c r="G63" s="2065"/>
      <c r="H63" s="2065"/>
      <c r="I63" s="2065"/>
    </row>
    <row r="64" spans="1:14" ht="14.25" customHeight="1">
      <c r="A64" s="490" t="s">
        <v>2362</v>
      </c>
      <c r="B64" s="1509"/>
      <c r="C64" s="992"/>
      <c r="D64" s="1510"/>
      <c r="E64" s="992"/>
      <c r="F64" s="992"/>
      <c r="G64" s="1510"/>
    </row>
    <row r="65" spans="1:15" ht="18" customHeight="1">
      <c r="A65" s="992"/>
      <c r="B65" s="2125" t="s">
        <v>2000</v>
      </c>
      <c r="C65" s="2125"/>
      <c r="D65" s="2125"/>
      <c r="E65" s="2125"/>
      <c r="F65" s="487"/>
      <c r="G65" s="487"/>
      <c r="H65" s="957"/>
      <c r="I65" s="957"/>
      <c r="J65" s="957"/>
      <c r="K65" s="957"/>
      <c r="L65" s="957"/>
    </row>
    <row r="66" spans="1:15" ht="32.25" customHeight="1">
      <c r="A66" s="2065" t="s">
        <v>2652</v>
      </c>
      <c r="B66" s="2065"/>
      <c r="C66" s="2065"/>
      <c r="D66" s="2065"/>
      <c r="E66" s="2065"/>
      <c r="F66" s="2065"/>
      <c r="G66" s="487"/>
      <c r="H66" s="957"/>
      <c r="I66" s="957"/>
      <c r="J66" s="957"/>
      <c r="K66" s="957"/>
      <c r="L66" s="957"/>
    </row>
    <row r="67" spans="1:15" ht="33" customHeight="1">
      <c r="A67" s="2065" t="s">
        <v>2698</v>
      </c>
      <c r="B67" s="2065"/>
      <c r="C67" s="2065"/>
      <c r="D67" s="2065"/>
      <c r="E67" s="2065"/>
      <c r="F67" s="2065"/>
      <c r="G67" s="493"/>
      <c r="H67" s="493"/>
      <c r="I67" s="493"/>
      <c r="J67" s="493"/>
      <c r="K67" s="493"/>
      <c r="L67" s="493"/>
    </row>
    <row r="68" spans="1:15" ht="13.5" customHeight="1">
      <c r="A68" s="1511" t="s">
        <v>50</v>
      </c>
      <c r="B68" s="490" t="s">
        <v>1518</v>
      </c>
      <c r="C68" s="493"/>
      <c r="D68" s="493"/>
      <c r="E68" s="493"/>
      <c r="F68" s="493"/>
      <c r="G68" s="493"/>
      <c r="H68" s="493"/>
      <c r="I68" s="493"/>
      <c r="J68" s="493"/>
      <c r="K68" s="493"/>
      <c r="L68" s="493"/>
    </row>
    <row r="69" spans="1:15" ht="15">
      <c r="A69" s="498"/>
      <c r="B69" s="493"/>
      <c r="C69" s="493"/>
      <c r="D69" s="493"/>
      <c r="E69" s="493"/>
      <c r="F69" s="493"/>
      <c r="G69" s="493"/>
      <c r="H69" s="493"/>
      <c r="I69" s="493"/>
      <c r="J69" s="493"/>
      <c r="K69" s="493"/>
      <c r="L69" s="493"/>
    </row>
    <row r="76" spans="1:15" ht="15">
      <c r="M76" s="498"/>
      <c r="N76" s="498"/>
      <c r="O76" s="498"/>
    </row>
    <row r="77" spans="1:15" ht="15">
      <c r="M77" s="498"/>
      <c r="N77" s="498"/>
      <c r="O77" s="498"/>
    </row>
    <row r="78" spans="1:15" ht="15">
      <c r="M78" s="498"/>
      <c r="N78" s="498"/>
      <c r="O78" s="498"/>
    </row>
    <row r="79" spans="1:15" ht="15">
      <c r="M79" s="498"/>
      <c r="N79" s="498"/>
      <c r="O79" s="498"/>
    </row>
    <row r="80" spans="1:15" ht="15">
      <c r="M80" s="498"/>
      <c r="N80" s="498"/>
      <c r="O80" s="498"/>
    </row>
    <row r="81" spans="13:15" ht="15">
      <c r="M81" s="498"/>
      <c r="N81" s="498"/>
      <c r="O81" s="498"/>
    </row>
    <row r="82" spans="13:15" ht="15">
      <c r="M82" s="498"/>
      <c r="N82" s="498"/>
      <c r="O82" s="498"/>
    </row>
    <row r="83" spans="13:15" ht="15">
      <c r="M83" s="498"/>
      <c r="N83" s="498"/>
      <c r="O83" s="498"/>
    </row>
    <row r="84" spans="13:15" ht="15">
      <c r="M84" s="498"/>
      <c r="N84" s="498"/>
      <c r="O84" s="498"/>
    </row>
    <row r="85" spans="13:15" ht="15">
      <c r="M85" s="498"/>
      <c r="N85" s="498"/>
      <c r="O85" s="498"/>
    </row>
    <row r="86" spans="13:15" ht="15">
      <c r="M86" s="498"/>
      <c r="N86" s="498"/>
      <c r="O86" s="498"/>
    </row>
    <row r="87" spans="13:15" ht="15">
      <c r="M87" s="498"/>
      <c r="N87" s="498"/>
      <c r="O87" s="498"/>
    </row>
    <row r="88" spans="13:15" ht="15">
      <c r="M88" s="498"/>
      <c r="N88" s="498"/>
      <c r="O88" s="498"/>
    </row>
    <row r="89" spans="13:15" ht="15">
      <c r="M89" s="498"/>
      <c r="N89" s="498"/>
      <c r="O89" s="498"/>
    </row>
    <row r="90" spans="13:15" ht="15">
      <c r="M90" s="498"/>
      <c r="N90" s="498"/>
      <c r="O90" s="498"/>
    </row>
    <row r="91" spans="13:15" ht="15.75">
      <c r="M91" s="935"/>
      <c r="N91" s="498"/>
      <c r="O91" s="498"/>
    </row>
    <row r="92" spans="13:15" ht="15.75">
      <c r="M92" s="498"/>
      <c r="N92" s="935"/>
      <c r="O92" s="935"/>
    </row>
    <row r="95" spans="13:15" ht="15.75">
      <c r="O95" s="935"/>
    </row>
  </sheetData>
  <mergeCells count="21">
    <mergeCell ref="D1:H1"/>
    <mergeCell ref="A3:L3"/>
    <mergeCell ref="A7:A8"/>
    <mergeCell ref="B7:B8"/>
    <mergeCell ref="C7:C8"/>
    <mergeCell ref="D7:D8"/>
    <mergeCell ref="E7:E8"/>
    <mergeCell ref="F7:F8"/>
    <mergeCell ref="G7:H7"/>
    <mergeCell ref="I7:J7"/>
    <mergeCell ref="K7:L7"/>
    <mergeCell ref="A67:F67"/>
    <mergeCell ref="A60:G60"/>
    <mergeCell ref="A15:A17"/>
    <mergeCell ref="A23:A27"/>
    <mergeCell ref="A47:A50"/>
    <mergeCell ref="A66:F66"/>
    <mergeCell ref="B65:E65"/>
    <mergeCell ref="A59:G59"/>
    <mergeCell ref="A63:I63"/>
    <mergeCell ref="A62:H62"/>
  </mergeCells>
  <conditionalFormatting sqref="B35">
    <cfRule type="cellIs" dxfId="26" priority="2" stopIfTrue="1" operator="equal">
      <formula>"?"</formula>
    </cfRule>
  </conditionalFormatting>
  <conditionalFormatting sqref="B36">
    <cfRule type="cellIs" dxfId="25" priority="1" stopIfTrue="1" operator="equal">
      <formula>"?"</formula>
    </cfRule>
  </conditionalFormatting>
  <printOptions horizontalCentered="1"/>
  <pageMargins left="0.68" right="0.16" top="0.68" bottom="0.32" header="0.4" footer="0.16"/>
  <pageSetup paperSize="9" scale="86" fitToHeight="2" orientation="landscape"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zoomScaleNormal="100" workbookViewId="0">
      <pane xSplit="2" ySplit="9" topLeftCell="C10" activePane="bottomRight" state="frozen"/>
      <selection pane="topRight" activeCell="C1" sqref="C1"/>
      <selection pane="bottomLeft" activeCell="A10" sqref="A10"/>
      <selection pane="bottomRight" activeCell="A63" sqref="A63:G63"/>
    </sheetView>
  </sheetViews>
  <sheetFormatPr defaultRowHeight="12.75"/>
  <cols>
    <col min="1" max="1" width="5.7109375" style="503" customWidth="1"/>
    <col min="2" max="2" width="47.7109375" style="183" customWidth="1"/>
    <col min="3" max="3" width="17.7109375" style="183" customWidth="1"/>
    <col min="4" max="4" width="9.85546875" style="183" customWidth="1"/>
    <col min="5" max="5" width="8" style="183" customWidth="1"/>
    <col min="6" max="6" width="14.42578125" style="183" customWidth="1"/>
    <col min="7" max="7" width="14.85546875" style="183" customWidth="1"/>
    <col min="8" max="9" width="24.42578125" style="183" customWidth="1"/>
    <col min="10" max="10" width="16.42578125" style="183" customWidth="1"/>
    <col min="11" max="11" width="10.7109375" style="183" customWidth="1"/>
    <col min="12" max="12" width="10.28515625" style="183" customWidth="1"/>
    <col min="13" max="13" width="7.7109375" style="183" customWidth="1"/>
    <col min="14" max="14" width="11.85546875" style="183" customWidth="1"/>
    <col min="15" max="256" width="9.140625" style="183"/>
    <col min="257" max="257" width="5.7109375" style="183" customWidth="1"/>
    <col min="258" max="258" width="76.5703125" style="183" customWidth="1"/>
    <col min="259" max="259" width="16.5703125" style="183" customWidth="1"/>
    <col min="260" max="260" width="6.5703125" style="183" bestFit="1" customWidth="1"/>
    <col min="261" max="261" width="6.140625" style="183" customWidth="1"/>
    <col min="262" max="262" width="11.85546875" style="183" customWidth="1"/>
    <col min="263" max="263" width="13.28515625" style="183" customWidth="1"/>
    <col min="264" max="265" width="24.42578125" style="183" customWidth="1"/>
    <col min="266" max="266" width="16.42578125" style="183" customWidth="1"/>
    <col min="267" max="267" width="10.42578125" style="183" customWidth="1"/>
    <col min="268" max="268" width="10.28515625" style="183" customWidth="1"/>
    <col min="269" max="269" width="7.7109375" style="183" customWidth="1"/>
    <col min="270" max="270" width="11.85546875" style="183" customWidth="1"/>
    <col min="271" max="512" width="9.140625" style="183"/>
    <col min="513" max="513" width="5.7109375" style="183" customWidth="1"/>
    <col min="514" max="514" width="76.5703125" style="183" customWidth="1"/>
    <col min="515" max="515" width="16.5703125" style="183" customWidth="1"/>
    <col min="516" max="516" width="6.5703125" style="183" bestFit="1" customWidth="1"/>
    <col min="517" max="517" width="6.140625" style="183" customWidth="1"/>
    <col min="518" max="518" width="11.85546875" style="183" customWidth="1"/>
    <col min="519" max="519" width="13.28515625" style="183" customWidth="1"/>
    <col min="520" max="521" width="24.42578125" style="183" customWidth="1"/>
    <col min="522" max="522" width="16.42578125" style="183" customWidth="1"/>
    <col min="523" max="523" width="10.42578125" style="183" customWidth="1"/>
    <col min="524" max="524" width="10.28515625" style="183" customWidth="1"/>
    <col min="525" max="525" width="7.7109375" style="183" customWidth="1"/>
    <col min="526" max="526" width="11.85546875" style="183" customWidth="1"/>
    <col min="527" max="768" width="9.140625" style="183"/>
    <col min="769" max="769" width="5.7109375" style="183" customWidth="1"/>
    <col min="770" max="770" width="76.5703125" style="183" customWidth="1"/>
    <col min="771" max="771" width="16.5703125" style="183" customWidth="1"/>
    <col min="772" max="772" width="6.5703125" style="183" bestFit="1" customWidth="1"/>
    <col min="773" max="773" width="6.140625" style="183" customWidth="1"/>
    <col min="774" max="774" width="11.85546875" style="183" customWidth="1"/>
    <col min="775" max="775" width="13.28515625" style="183" customWidth="1"/>
    <col min="776" max="777" width="24.42578125" style="183" customWidth="1"/>
    <col min="778" max="778" width="16.42578125" style="183" customWidth="1"/>
    <col min="779" max="779" width="10.42578125" style="183" customWidth="1"/>
    <col min="780" max="780" width="10.28515625" style="183" customWidth="1"/>
    <col min="781" max="781" width="7.7109375" style="183" customWidth="1"/>
    <col min="782" max="782" width="11.85546875" style="183" customWidth="1"/>
    <col min="783" max="1024" width="9.140625" style="183"/>
    <col min="1025" max="1025" width="5.7109375" style="183" customWidth="1"/>
    <col min="1026" max="1026" width="76.5703125" style="183" customWidth="1"/>
    <col min="1027" max="1027" width="16.5703125" style="183" customWidth="1"/>
    <col min="1028" max="1028" width="6.5703125" style="183" bestFit="1" customWidth="1"/>
    <col min="1029" max="1029" width="6.140625" style="183" customWidth="1"/>
    <col min="1030" max="1030" width="11.85546875" style="183" customWidth="1"/>
    <col min="1031" max="1031" width="13.28515625" style="183" customWidth="1"/>
    <col min="1032" max="1033" width="24.42578125" style="183" customWidth="1"/>
    <col min="1034" max="1034" width="16.42578125" style="183" customWidth="1"/>
    <col min="1035" max="1035" width="10.42578125" style="183" customWidth="1"/>
    <col min="1036" max="1036" width="10.28515625" style="183" customWidth="1"/>
    <col min="1037" max="1037" width="7.7109375" style="183" customWidth="1"/>
    <col min="1038" max="1038" width="11.85546875" style="183" customWidth="1"/>
    <col min="1039" max="1280" width="9.140625" style="183"/>
    <col min="1281" max="1281" width="5.7109375" style="183" customWidth="1"/>
    <col min="1282" max="1282" width="76.5703125" style="183" customWidth="1"/>
    <col min="1283" max="1283" width="16.5703125" style="183" customWidth="1"/>
    <col min="1284" max="1284" width="6.5703125" style="183" bestFit="1" customWidth="1"/>
    <col min="1285" max="1285" width="6.140625" style="183" customWidth="1"/>
    <col min="1286" max="1286" width="11.85546875" style="183" customWidth="1"/>
    <col min="1287" max="1287" width="13.28515625" style="183" customWidth="1"/>
    <col min="1288" max="1289" width="24.42578125" style="183" customWidth="1"/>
    <col min="1290" max="1290" width="16.42578125" style="183" customWidth="1"/>
    <col min="1291" max="1291" width="10.42578125" style="183" customWidth="1"/>
    <col min="1292" max="1292" width="10.28515625" style="183" customWidth="1"/>
    <col min="1293" max="1293" width="7.7109375" style="183" customWidth="1"/>
    <col min="1294" max="1294" width="11.85546875" style="183" customWidth="1"/>
    <col min="1295" max="1536" width="9.140625" style="183"/>
    <col min="1537" max="1537" width="5.7109375" style="183" customWidth="1"/>
    <col min="1538" max="1538" width="76.5703125" style="183" customWidth="1"/>
    <col min="1539" max="1539" width="16.5703125" style="183" customWidth="1"/>
    <col min="1540" max="1540" width="6.5703125" style="183" bestFit="1" customWidth="1"/>
    <col min="1541" max="1541" width="6.140625" style="183" customWidth="1"/>
    <col min="1542" max="1542" width="11.85546875" style="183" customWidth="1"/>
    <col min="1543" max="1543" width="13.28515625" style="183" customWidth="1"/>
    <col min="1544" max="1545" width="24.42578125" style="183" customWidth="1"/>
    <col min="1546" max="1546" width="16.42578125" style="183" customWidth="1"/>
    <col min="1547" max="1547" width="10.42578125" style="183" customWidth="1"/>
    <col min="1548" max="1548" width="10.28515625" style="183" customWidth="1"/>
    <col min="1549" max="1549" width="7.7109375" style="183" customWidth="1"/>
    <col min="1550" max="1550" width="11.85546875" style="183" customWidth="1"/>
    <col min="1551" max="1792" width="9.140625" style="183"/>
    <col min="1793" max="1793" width="5.7109375" style="183" customWidth="1"/>
    <col min="1794" max="1794" width="76.5703125" style="183" customWidth="1"/>
    <col min="1795" max="1795" width="16.5703125" style="183" customWidth="1"/>
    <col min="1796" max="1796" width="6.5703125" style="183" bestFit="1" customWidth="1"/>
    <col min="1797" max="1797" width="6.140625" style="183" customWidth="1"/>
    <col min="1798" max="1798" width="11.85546875" style="183" customWidth="1"/>
    <col min="1799" max="1799" width="13.28515625" style="183" customWidth="1"/>
    <col min="1800" max="1801" width="24.42578125" style="183" customWidth="1"/>
    <col min="1802" max="1802" width="16.42578125" style="183" customWidth="1"/>
    <col min="1803" max="1803" width="10.42578125" style="183" customWidth="1"/>
    <col min="1804" max="1804" width="10.28515625" style="183" customWidth="1"/>
    <col min="1805" max="1805" width="7.7109375" style="183" customWidth="1"/>
    <col min="1806" max="1806" width="11.85546875" style="183" customWidth="1"/>
    <col min="1807" max="2048" width="9.140625" style="183"/>
    <col min="2049" max="2049" width="5.7109375" style="183" customWidth="1"/>
    <col min="2050" max="2050" width="76.5703125" style="183" customWidth="1"/>
    <col min="2051" max="2051" width="16.5703125" style="183" customWidth="1"/>
    <col min="2052" max="2052" width="6.5703125" style="183" bestFit="1" customWidth="1"/>
    <col min="2053" max="2053" width="6.140625" style="183" customWidth="1"/>
    <col min="2054" max="2054" width="11.85546875" style="183" customWidth="1"/>
    <col min="2055" max="2055" width="13.28515625" style="183" customWidth="1"/>
    <col min="2056" max="2057" width="24.42578125" style="183" customWidth="1"/>
    <col min="2058" max="2058" width="16.42578125" style="183" customWidth="1"/>
    <col min="2059" max="2059" width="10.42578125" style="183" customWidth="1"/>
    <col min="2060" max="2060" width="10.28515625" style="183" customWidth="1"/>
    <col min="2061" max="2061" width="7.7109375" style="183" customWidth="1"/>
    <col min="2062" max="2062" width="11.85546875" style="183" customWidth="1"/>
    <col min="2063" max="2304" width="9.140625" style="183"/>
    <col min="2305" max="2305" width="5.7109375" style="183" customWidth="1"/>
    <col min="2306" max="2306" width="76.5703125" style="183" customWidth="1"/>
    <col min="2307" max="2307" width="16.5703125" style="183" customWidth="1"/>
    <col min="2308" max="2308" width="6.5703125" style="183" bestFit="1" customWidth="1"/>
    <col min="2309" max="2309" width="6.140625" style="183" customWidth="1"/>
    <col min="2310" max="2310" width="11.85546875" style="183" customWidth="1"/>
    <col min="2311" max="2311" width="13.28515625" style="183" customWidth="1"/>
    <col min="2312" max="2313" width="24.42578125" style="183" customWidth="1"/>
    <col min="2314" max="2314" width="16.42578125" style="183" customWidth="1"/>
    <col min="2315" max="2315" width="10.42578125" style="183" customWidth="1"/>
    <col min="2316" max="2316" width="10.28515625" style="183" customWidth="1"/>
    <col min="2317" max="2317" width="7.7109375" style="183" customWidth="1"/>
    <col min="2318" max="2318" width="11.85546875" style="183" customWidth="1"/>
    <col min="2319" max="2560" width="9.140625" style="183"/>
    <col min="2561" max="2561" width="5.7109375" style="183" customWidth="1"/>
    <col min="2562" max="2562" width="76.5703125" style="183" customWidth="1"/>
    <col min="2563" max="2563" width="16.5703125" style="183" customWidth="1"/>
    <col min="2564" max="2564" width="6.5703125" style="183" bestFit="1" customWidth="1"/>
    <col min="2565" max="2565" width="6.140625" style="183" customWidth="1"/>
    <col min="2566" max="2566" width="11.85546875" style="183" customWidth="1"/>
    <col min="2567" max="2567" width="13.28515625" style="183" customWidth="1"/>
    <col min="2568" max="2569" width="24.42578125" style="183" customWidth="1"/>
    <col min="2570" max="2570" width="16.42578125" style="183" customWidth="1"/>
    <col min="2571" max="2571" width="10.42578125" style="183" customWidth="1"/>
    <col min="2572" max="2572" width="10.28515625" style="183" customWidth="1"/>
    <col min="2573" max="2573" width="7.7109375" style="183" customWidth="1"/>
    <col min="2574" max="2574" width="11.85546875" style="183" customWidth="1"/>
    <col min="2575" max="2816" width="9.140625" style="183"/>
    <col min="2817" max="2817" width="5.7109375" style="183" customWidth="1"/>
    <col min="2818" max="2818" width="76.5703125" style="183" customWidth="1"/>
    <col min="2819" max="2819" width="16.5703125" style="183" customWidth="1"/>
    <col min="2820" max="2820" width="6.5703125" style="183" bestFit="1" customWidth="1"/>
    <col min="2821" max="2821" width="6.140625" style="183" customWidth="1"/>
    <col min="2822" max="2822" width="11.85546875" style="183" customWidth="1"/>
    <col min="2823" max="2823" width="13.28515625" style="183" customWidth="1"/>
    <col min="2824" max="2825" width="24.42578125" style="183" customWidth="1"/>
    <col min="2826" max="2826" width="16.42578125" style="183" customWidth="1"/>
    <col min="2827" max="2827" width="10.42578125" style="183" customWidth="1"/>
    <col min="2828" max="2828" width="10.28515625" style="183" customWidth="1"/>
    <col min="2829" max="2829" width="7.7109375" style="183" customWidth="1"/>
    <col min="2830" max="2830" width="11.85546875" style="183" customWidth="1"/>
    <col min="2831" max="3072" width="9.140625" style="183"/>
    <col min="3073" max="3073" width="5.7109375" style="183" customWidth="1"/>
    <col min="3074" max="3074" width="76.5703125" style="183" customWidth="1"/>
    <col min="3075" max="3075" width="16.5703125" style="183" customWidth="1"/>
    <col min="3076" max="3076" width="6.5703125" style="183" bestFit="1" customWidth="1"/>
    <col min="3077" max="3077" width="6.140625" style="183" customWidth="1"/>
    <col min="3078" max="3078" width="11.85546875" style="183" customWidth="1"/>
    <col min="3079" max="3079" width="13.28515625" style="183" customWidth="1"/>
    <col min="3080" max="3081" width="24.42578125" style="183" customWidth="1"/>
    <col min="3082" max="3082" width="16.42578125" style="183" customWidth="1"/>
    <col min="3083" max="3083" width="10.42578125" style="183" customWidth="1"/>
    <col min="3084" max="3084" width="10.28515625" style="183" customWidth="1"/>
    <col min="3085" max="3085" width="7.7109375" style="183" customWidth="1"/>
    <col min="3086" max="3086" width="11.85546875" style="183" customWidth="1"/>
    <col min="3087" max="3328" width="9.140625" style="183"/>
    <col min="3329" max="3329" width="5.7109375" style="183" customWidth="1"/>
    <col min="3330" max="3330" width="76.5703125" style="183" customWidth="1"/>
    <col min="3331" max="3331" width="16.5703125" style="183" customWidth="1"/>
    <col min="3332" max="3332" width="6.5703125" style="183" bestFit="1" customWidth="1"/>
    <col min="3333" max="3333" width="6.140625" style="183" customWidth="1"/>
    <col min="3334" max="3334" width="11.85546875" style="183" customWidth="1"/>
    <col min="3335" max="3335" width="13.28515625" style="183" customWidth="1"/>
    <col min="3336" max="3337" width="24.42578125" style="183" customWidth="1"/>
    <col min="3338" max="3338" width="16.42578125" style="183" customWidth="1"/>
    <col min="3339" max="3339" width="10.42578125" style="183" customWidth="1"/>
    <col min="3340" max="3340" width="10.28515625" style="183" customWidth="1"/>
    <col min="3341" max="3341" width="7.7109375" style="183" customWidth="1"/>
    <col min="3342" max="3342" width="11.85546875" style="183" customWidth="1"/>
    <col min="3343" max="3584" width="9.140625" style="183"/>
    <col min="3585" max="3585" width="5.7109375" style="183" customWidth="1"/>
    <col min="3586" max="3586" width="76.5703125" style="183" customWidth="1"/>
    <col min="3587" max="3587" width="16.5703125" style="183" customWidth="1"/>
    <col min="3588" max="3588" width="6.5703125" style="183" bestFit="1" customWidth="1"/>
    <col min="3589" max="3589" width="6.140625" style="183" customWidth="1"/>
    <col min="3590" max="3590" width="11.85546875" style="183" customWidth="1"/>
    <col min="3591" max="3591" width="13.28515625" style="183" customWidth="1"/>
    <col min="3592" max="3593" width="24.42578125" style="183" customWidth="1"/>
    <col min="3594" max="3594" width="16.42578125" style="183" customWidth="1"/>
    <col min="3595" max="3595" width="10.42578125" style="183" customWidth="1"/>
    <col min="3596" max="3596" width="10.28515625" style="183" customWidth="1"/>
    <col min="3597" max="3597" width="7.7109375" style="183" customWidth="1"/>
    <col min="3598" max="3598" width="11.85546875" style="183" customWidth="1"/>
    <col min="3599" max="3840" width="9.140625" style="183"/>
    <col min="3841" max="3841" width="5.7109375" style="183" customWidth="1"/>
    <col min="3842" max="3842" width="76.5703125" style="183" customWidth="1"/>
    <col min="3843" max="3843" width="16.5703125" style="183" customWidth="1"/>
    <col min="3844" max="3844" width="6.5703125" style="183" bestFit="1" customWidth="1"/>
    <col min="3845" max="3845" width="6.140625" style="183" customWidth="1"/>
    <col min="3846" max="3846" width="11.85546875" style="183" customWidth="1"/>
    <col min="3847" max="3847" width="13.28515625" style="183" customWidth="1"/>
    <col min="3848" max="3849" width="24.42578125" style="183" customWidth="1"/>
    <col min="3850" max="3850" width="16.42578125" style="183" customWidth="1"/>
    <col min="3851" max="3851" width="10.42578125" style="183" customWidth="1"/>
    <col min="3852" max="3852" width="10.28515625" style="183" customWidth="1"/>
    <col min="3853" max="3853" width="7.7109375" style="183" customWidth="1"/>
    <col min="3854" max="3854" width="11.85546875" style="183" customWidth="1"/>
    <col min="3855" max="4096" width="9.140625" style="183"/>
    <col min="4097" max="4097" width="5.7109375" style="183" customWidth="1"/>
    <col min="4098" max="4098" width="76.5703125" style="183" customWidth="1"/>
    <col min="4099" max="4099" width="16.5703125" style="183" customWidth="1"/>
    <col min="4100" max="4100" width="6.5703125" style="183" bestFit="1" customWidth="1"/>
    <col min="4101" max="4101" width="6.140625" style="183" customWidth="1"/>
    <col min="4102" max="4102" width="11.85546875" style="183" customWidth="1"/>
    <col min="4103" max="4103" width="13.28515625" style="183" customWidth="1"/>
    <col min="4104" max="4105" width="24.42578125" style="183" customWidth="1"/>
    <col min="4106" max="4106" width="16.42578125" style="183" customWidth="1"/>
    <col min="4107" max="4107" width="10.42578125" style="183" customWidth="1"/>
    <col min="4108" max="4108" width="10.28515625" style="183" customWidth="1"/>
    <col min="4109" max="4109" width="7.7109375" style="183" customWidth="1"/>
    <col min="4110" max="4110" width="11.85546875" style="183" customWidth="1"/>
    <col min="4111" max="4352" width="9.140625" style="183"/>
    <col min="4353" max="4353" width="5.7109375" style="183" customWidth="1"/>
    <col min="4354" max="4354" width="76.5703125" style="183" customWidth="1"/>
    <col min="4355" max="4355" width="16.5703125" style="183" customWidth="1"/>
    <col min="4356" max="4356" width="6.5703125" style="183" bestFit="1" customWidth="1"/>
    <col min="4357" max="4357" width="6.140625" style="183" customWidth="1"/>
    <col min="4358" max="4358" width="11.85546875" style="183" customWidth="1"/>
    <col min="4359" max="4359" width="13.28515625" style="183" customWidth="1"/>
    <col min="4360" max="4361" width="24.42578125" style="183" customWidth="1"/>
    <col min="4362" max="4362" width="16.42578125" style="183" customWidth="1"/>
    <col min="4363" max="4363" width="10.42578125" style="183" customWidth="1"/>
    <col min="4364" max="4364" width="10.28515625" style="183" customWidth="1"/>
    <col min="4365" max="4365" width="7.7109375" style="183" customWidth="1"/>
    <col min="4366" max="4366" width="11.85546875" style="183" customWidth="1"/>
    <col min="4367" max="4608" width="9.140625" style="183"/>
    <col min="4609" max="4609" width="5.7109375" style="183" customWidth="1"/>
    <col min="4610" max="4610" width="76.5703125" style="183" customWidth="1"/>
    <col min="4611" max="4611" width="16.5703125" style="183" customWidth="1"/>
    <col min="4612" max="4612" width="6.5703125" style="183" bestFit="1" customWidth="1"/>
    <col min="4613" max="4613" width="6.140625" style="183" customWidth="1"/>
    <col min="4614" max="4614" width="11.85546875" style="183" customWidth="1"/>
    <col min="4615" max="4615" width="13.28515625" style="183" customWidth="1"/>
    <col min="4616" max="4617" width="24.42578125" style="183" customWidth="1"/>
    <col min="4618" max="4618" width="16.42578125" style="183" customWidth="1"/>
    <col min="4619" max="4619" width="10.42578125" style="183" customWidth="1"/>
    <col min="4620" max="4620" width="10.28515625" style="183" customWidth="1"/>
    <col min="4621" max="4621" width="7.7109375" style="183" customWidth="1"/>
    <col min="4622" max="4622" width="11.85546875" style="183" customWidth="1"/>
    <col min="4623" max="4864" width="9.140625" style="183"/>
    <col min="4865" max="4865" width="5.7109375" style="183" customWidth="1"/>
    <col min="4866" max="4866" width="76.5703125" style="183" customWidth="1"/>
    <col min="4867" max="4867" width="16.5703125" style="183" customWidth="1"/>
    <col min="4868" max="4868" width="6.5703125" style="183" bestFit="1" customWidth="1"/>
    <col min="4869" max="4869" width="6.140625" style="183" customWidth="1"/>
    <col min="4870" max="4870" width="11.85546875" style="183" customWidth="1"/>
    <col min="4871" max="4871" width="13.28515625" style="183" customWidth="1"/>
    <col min="4872" max="4873" width="24.42578125" style="183" customWidth="1"/>
    <col min="4874" max="4874" width="16.42578125" style="183" customWidth="1"/>
    <col min="4875" max="4875" width="10.42578125" style="183" customWidth="1"/>
    <col min="4876" max="4876" width="10.28515625" style="183" customWidth="1"/>
    <col min="4877" max="4877" width="7.7109375" style="183" customWidth="1"/>
    <col min="4878" max="4878" width="11.85546875" style="183" customWidth="1"/>
    <col min="4879" max="5120" width="9.140625" style="183"/>
    <col min="5121" max="5121" width="5.7109375" style="183" customWidth="1"/>
    <col min="5122" max="5122" width="76.5703125" style="183" customWidth="1"/>
    <col min="5123" max="5123" width="16.5703125" style="183" customWidth="1"/>
    <col min="5124" max="5124" width="6.5703125" style="183" bestFit="1" customWidth="1"/>
    <col min="5125" max="5125" width="6.140625" style="183" customWidth="1"/>
    <col min="5126" max="5126" width="11.85546875" style="183" customWidth="1"/>
    <col min="5127" max="5127" width="13.28515625" style="183" customWidth="1"/>
    <col min="5128" max="5129" width="24.42578125" style="183" customWidth="1"/>
    <col min="5130" max="5130" width="16.42578125" style="183" customWidth="1"/>
    <col min="5131" max="5131" width="10.42578125" style="183" customWidth="1"/>
    <col min="5132" max="5132" width="10.28515625" style="183" customWidth="1"/>
    <col min="5133" max="5133" width="7.7109375" style="183" customWidth="1"/>
    <col min="5134" max="5134" width="11.85546875" style="183" customWidth="1"/>
    <col min="5135" max="5376" width="9.140625" style="183"/>
    <col min="5377" max="5377" width="5.7109375" style="183" customWidth="1"/>
    <col min="5378" max="5378" width="76.5703125" style="183" customWidth="1"/>
    <col min="5379" max="5379" width="16.5703125" style="183" customWidth="1"/>
    <col min="5380" max="5380" width="6.5703125" style="183" bestFit="1" customWidth="1"/>
    <col min="5381" max="5381" width="6.140625" style="183" customWidth="1"/>
    <col min="5382" max="5382" width="11.85546875" style="183" customWidth="1"/>
    <col min="5383" max="5383" width="13.28515625" style="183" customWidth="1"/>
    <col min="5384" max="5385" width="24.42578125" style="183" customWidth="1"/>
    <col min="5386" max="5386" width="16.42578125" style="183" customWidth="1"/>
    <col min="5387" max="5387" width="10.42578125" style="183" customWidth="1"/>
    <col min="5388" max="5388" width="10.28515625" style="183" customWidth="1"/>
    <col min="5389" max="5389" width="7.7109375" style="183" customWidth="1"/>
    <col min="5390" max="5390" width="11.85546875" style="183" customWidth="1"/>
    <col min="5391" max="5632" width="9.140625" style="183"/>
    <col min="5633" max="5633" width="5.7109375" style="183" customWidth="1"/>
    <col min="5634" max="5634" width="76.5703125" style="183" customWidth="1"/>
    <col min="5635" max="5635" width="16.5703125" style="183" customWidth="1"/>
    <col min="5636" max="5636" width="6.5703125" style="183" bestFit="1" customWidth="1"/>
    <col min="5637" max="5637" width="6.140625" style="183" customWidth="1"/>
    <col min="5638" max="5638" width="11.85546875" style="183" customWidth="1"/>
    <col min="5639" max="5639" width="13.28515625" style="183" customWidth="1"/>
    <col min="5640" max="5641" width="24.42578125" style="183" customWidth="1"/>
    <col min="5642" max="5642" width="16.42578125" style="183" customWidth="1"/>
    <col min="5643" max="5643" width="10.42578125" style="183" customWidth="1"/>
    <col min="5644" max="5644" width="10.28515625" style="183" customWidth="1"/>
    <col min="5645" max="5645" width="7.7109375" style="183" customWidth="1"/>
    <col min="5646" max="5646" width="11.85546875" style="183" customWidth="1"/>
    <col min="5647" max="5888" width="9.140625" style="183"/>
    <col min="5889" max="5889" width="5.7109375" style="183" customWidth="1"/>
    <col min="5890" max="5890" width="76.5703125" style="183" customWidth="1"/>
    <col min="5891" max="5891" width="16.5703125" style="183" customWidth="1"/>
    <col min="5892" max="5892" width="6.5703125" style="183" bestFit="1" customWidth="1"/>
    <col min="5893" max="5893" width="6.140625" style="183" customWidth="1"/>
    <col min="5894" max="5894" width="11.85546875" style="183" customWidth="1"/>
    <col min="5895" max="5895" width="13.28515625" style="183" customWidth="1"/>
    <col min="5896" max="5897" width="24.42578125" style="183" customWidth="1"/>
    <col min="5898" max="5898" width="16.42578125" style="183" customWidth="1"/>
    <col min="5899" max="5899" width="10.42578125" style="183" customWidth="1"/>
    <col min="5900" max="5900" width="10.28515625" style="183" customWidth="1"/>
    <col min="5901" max="5901" width="7.7109375" style="183" customWidth="1"/>
    <col min="5902" max="5902" width="11.85546875" style="183" customWidth="1"/>
    <col min="5903" max="6144" width="9.140625" style="183"/>
    <col min="6145" max="6145" width="5.7109375" style="183" customWidth="1"/>
    <col min="6146" max="6146" width="76.5703125" style="183" customWidth="1"/>
    <col min="6147" max="6147" width="16.5703125" style="183" customWidth="1"/>
    <col min="6148" max="6148" width="6.5703125" style="183" bestFit="1" customWidth="1"/>
    <col min="6149" max="6149" width="6.140625" style="183" customWidth="1"/>
    <col min="6150" max="6150" width="11.85546875" style="183" customWidth="1"/>
    <col min="6151" max="6151" width="13.28515625" style="183" customWidth="1"/>
    <col min="6152" max="6153" width="24.42578125" style="183" customWidth="1"/>
    <col min="6154" max="6154" width="16.42578125" style="183" customWidth="1"/>
    <col min="6155" max="6155" width="10.42578125" style="183" customWidth="1"/>
    <col min="6156" max="6156" width="10.28515625" style="183" customWidth="1"/>
    <col min="6157" max="6157" width="7.7109375" style="183" customWidth="1"/>
    <col min="6158" max="6158" width="11.85546875" style="183" customWidth="1"/>
    <col min="6159" max="6400" width="9.140625" style="183"/>
    <col min="6401" max="6401" width="5.7109375" style="183" customWidth="1"/>
    <col min="6402" max="6402" width="76.5703125" style="183" customWidth="1"/>
    <col min="6403" max="6403" width="16.5703125" style="183" customWidth="1"/>
    <col min="6404" max="6404" width="6.5703125" style="183" bestFit="1" customWidth="1"/>
    <col min="6405" max="6405" width="6.140625" style="183" customWidth="1"/>
    <col min="6406" max="6406" width="11.85546875" style="183" customWidth="1"/>
    <col min="6407" max="6407" width="13.28515625" style="183" customWidth="1"/>
    <col min="6408" max="6409" width="24.42578125" style="183" customWidth="1"/>
    <col min="6410" max="6410" width="16.42578125" style="183" customWidth="1"/>
    <col min="6411" max="6411" width="10.42578125" style="183" customWidth="1"/>
    <col min="6412" max="6412" width="10.28515625" style="183" customWidth="1"/>
    <col min="6413" max="6413" width="7.7109375" style="183" customWidth="1"/>
    <col min="6414" max="6414" width="11.85546875" style="183" customWidth="1"/>
    <col min="6415" max="6656" width="9.140625" style="183"/>
    <col min="6657" max="6657" width="5.7109375" style="183" customWidth="1"/>
    <col min="6658" max="6658" width="76.5703125" style="183" customWidth="1"/>
    <col min="6659" max="6659" width="16.5703125" style="183" customWidth="1"/>
    <col min="6660" max="6660" width="6.5703125" style="183" bestFit="1" customWidth="1"/>
    <col min="6661" max="6661" width="6.140625" style="183" customWidth="1"/>
    <col min="6662" max="6662" width="11.85546875" style="183" customWidth="1"/>
    <col min="6663" max="6663" width="13.28515625" style="183" customWidth="1"/>
    <col min="6664" max="6665" width="24.42578125" style="183" customWidth="1"/>
    <col min="6666" max="6666" width="16.42578125" style="183" customWidth="1"/>
    <col min="6667" max="6667" width="10.42578125" style="183" customWidth="1"/>
    <col min="6668" max="6668" width="10.28515625" style="183" customWidth="1"/>
    <col min="6669" max="6669" width="7.7109375" style="183" customWidth="1"/>
    <col min="6670" max="6670" width="11.85546875" style="183" customWidth="1"/>
    <col min="6671" max="6912" width="9.140625" style="183"/>
    <col min="6913" max="6913" width="5.7109375" style="183" customWidth="1"/>
    <col min="6914" max="6914" width="76.5703125" style="183" customWidth="1"/>
    <col min="6915" max="6915" width="16.5703125" style="183" customWidth="1"/>
    <col min="6916" max="6916" width="6.5703125" style="183" bestFit="1" customWidth="1"/>
    <col min="6917" max="6917" width="6.140625" style="183" customWidth="1"/>
    <col min="6918" max="6918" width="11.85546875" style="183" customWidth="1"/>
    <col min="6919" max="6919" width="13.28515625" style="183" customWidth="1"/>
    <col min="6920" max="6921" width="24.42578125" style="183" customWidth="1"/>
    <col min="6922" max="6922" width="16.42578125" style="183" customWidth="1"/>
    <col min="6923" max="6923" width="10.42578125" style="183" customWidth="1"/>
    <col min="6924" max="6924" width="10.28515625" style="183" customWidth="1"/>
    <col min="6925" max="6925" width="7.7109375" style="183" customWidth="1"/>
    <col min="6926" max="6926" width="11.85546875" style="183" customWidth="1"/>
    <col min="6927" max="7168" width="9.140625" style="183"/>
    <col min="7169" max="7169" width="5.7109375" style="183" customWidth="1"/>
    <col min="7170" max="7170" width="76.5703125" style="183" customWidth="1"/>
    <col min="7171" max="7171" width="16.5703125" style="183" customWidth="1"/>
    <col min="7172" max="7172" width="6.5703125" style="183" bestFit="1" customWidth="1"/>
    <col min="7173" max="7173" width="6.140625" style="183" customWidth="1"/>
    <col min="7174" max="7174" width="11.85546875" style="183" customWidth="1"/>
    <col min="7175" max="7175" width="13.28515625" style="183" customWidth="1"/>
    <col min="7176" max="7177" width="24.42578125" style="183" customWidth="1"/>
    <col min="7178" max="7178" width="16.42578125" style="183" customWidth="1"/>
    <col min="7179" max="7179" width="10.42578125" style="183" customWidth="1"/>
    <col min="7180" max="7180" width="10.28515625" style="183" customWidth="1"/>
    <col min="7181" max="7181" width="7.7109375" style="183" customWidth="1"/>
    <col min="7182" max="7182" width="11.85546875" style="183" customWidth="1"/>
    <col min="7183" max="7424" width="9.140625" style="183"/>
    <col min="7425" max="7425" width="5.7109375" style="183" customWidth="1"/>
    <col min="7426" max="7426" width="76.5703125" style="183" customWidth="1"/>
    <col min="7427" max="7427" width="16.5703125" style="183" customWidth="1"/>
    <col min="7428" max="7428" width="6.5703125" style="183" bestFit="1" customWidth="1"/>
    <col min="7429" max="7429" width="6.140625" style="183" customWidth="1"/>
    <col min="7430" max="7430" width="11.85546875" style="183" customWidth="1"/>
    <col min="7431" max="7431" width="13.28515625" style="183" customWidth="1"/>
    <col min="7432" max="7433" width="24.42578125" style="183" customWidth="1"/>
    <col min="7434" max="7434" width="16.42578125" style="183" customWidth="1"/>
    <col min="7435" max="7435" width="10.42578125" style="183" customWidth="1"/>
    <col min="7436" max="7436" width="10.28515625" style="183" customWidth="1"/>
    <col min="7437" max="7437" width="7.7109375" style="183" customWidth="1"/>
    <col min="7438" max="7438" width="11.85546875" style="183" customWidth="1"/>
    <col min="7439" max="7680" width="9.140625" style="183"/>
    <col min="7681" max="7681" width="5.7109375" style="183" customWidth="1"/>
    <col min="7682" max="7682" width="76.5703125" style="183" customWidth="1"/>
    <col min="7683" max="7683" width="16.5703125" style="183" customWidth="1"/>
    <col min="7684" max="7684" width="6.5703125" style="183" bestFit="1" customWidth="1"/>
    <col min="7685" max="7685" width="6.140625" style="183" customWidth="1"/>
    <col min="7686" max="7686" width="11.85546875" style="183" customWidth="1"/>
    <col min="7687" max="7687" width="13.28515625" style="183" customWidth="1"/>
    <col min="7688" max="7689" width="24.42578125" style="183" customWidth="1"/>
    <col min="7690" max="7690" width="16.42578125" style="183" customWidth="1"/>
    <col min="7691" max="7691" width="10.42578125" style="183" customWidth="1"/>
    <col min="7692" max="7692" width="10.28515625" style="183" customWidth="1"/>
    <col min="7693" max="7693" width="7.7109375" style="183" customWidth="1"/>
    <col min="7694" max="7694" width="11.85546875" style="183" customWidth="1"/>
    <col min="7695" max="7936" width="9.140625" style="183"/>
    <col min="7937" max="7937" width="5.7109375" style="183" customWidth="1"/>
    <col min="7938" max="7938" width="76.5703125" style="183" customWidth="1"/>
    <col min="7939" max="7939" width="16.5703125" style="183" customWidth="1"/>
    <col min="7940" max="7940" width="6.5703125" style="183" bestFit="1" customWidth="1"/>
    <col min="7941" max="7941" width="6.140625" style="183" customWidth="1"/>
    <col min="7942" max="7942" width="11.85546875" style="183" customWidth="1"/>
    <col min="7943" max="7943" width="13.28515625" style="183" customWidth="1"/>
    <col min="7944" max="7945" width="24.42578125" style="183" customWidth="1"/>
    <col min="7946" max="7946" width="16.42578125" style="183" customWidth="1"/>
    <col min="7947" max="7947" width="10.42578125" style="183" customWidth="1"/>
    <col min="7948" max="7948" width="10.28515625" style="183" customWidth="1"/>
    <col min="7949" max="7949" width="7.7109375" style="183" customWidth="1"/>
    <col min="7950" max="7950" width="11.85546875" style="183" customWidth="1"/>
    <col min="7951" max="8192" width="9.140625" style="183"/>
    <col min="8193" max="8193" width="5.7109375" style="183" customWidth="1"/>
    <col min="8194" max="8194" width="76.5703125" style="183" customWidth="1"/>
    <col min="8195" max="8195" width="16.5703125" style="183" customWidth="1"/>
    <col min="8196" max="8196" width="6.5703125" style="183" bestFit="1" customWidth="1"/>
    <col min="8197" max="8197" width="6.140625" style="183" customWidth="1"/>
    <col min="8198" max="8198" width="11.85546875" style="183" customWidth="1"/>
    <col min="8199" max="8199" width="13.28515625" style="183" customWidth="1"/>
    <col min="8200" max="8201" width="24.42578125" style="183" customWidth="1"/>
    <col min="8202" max="8202" width="16.42578125" style="183" customWidth="1"/>
    <col min="8203" max="8203" width="10.42578125" style="183" customWidth="1"/>
    <col min="8204" max="8204" width="10.28515625" style="183" customWidth="1"/>
    <col min="8205" max="8205" width="7.7109375" style="183" customWidth="1"/>
    <col min="8206" max="8206" width="11.85546875" style="183" customWidth="1"/>
    <col min="8207" max="8448" width="9.140625" style="183"/>
    <col min="8449" max="8449" width="5.7109375" style="183" customWidth="1"/>
    <col min="8450" max="8450" width="76.5703125" style="183" customWidth="1"/>
    <col min="8451" max="8451" width="16.5703125" style="183" customWidth="1"/>
    <col min="8452" max="8452" width="6.5703125" style="183" bestFit="1" customWidth="1"/>
    <col min="8453" max="8453" width="6.140625" style="183" customWidth="1"/>
    <col min="8454" max="8454" width="11.85546875" style="183" customWidth="1"/>
    <col min="8455" max="8455" width="13.28515625" style="183" customWidth="1"/>
    <col min="8456" max="8457" width="24.42578125" style="183" customWidth="1"/>
    <col min="8458" max="8458" width="16.42578125" style="183" customWidth="1"/>
    <col min="8459" max="8459" width="10.42578125" style="183" customWidth="1"/>
    <col min="8460" max="8460" width="10.28515625" style="183" customWidth="1"/>
    <col min="8461" max="8461" width="7.7109375" style="183" customWidth="1"/>
    <col min="8462" max="8462" width="11.85546875" style="183" customWidth="1"/>
    <col min="8463" max="8704" width="9.140625" style="183"/>
    <col min="8705" max="8705" width="5.7109375" style="183" customWidth="1"/>
    <col min="8706" max="8706" width="76.5703125" style="183" customWidth="1"/>
    <col min="8707" max="8707" width="16.5703125" style="183" customWidth="1"/>
    <col min="8708" max="8708" width="6.5703125" style="183" bestFit="1" customWidth="1"/>
    <col min="8709" max="8709" width="6.140625" style="183" customWidth="1"/>
    <col min="8710" max="8710" width="11.85546875" style="183" customWidth="1"/>
    <col min="8711" max="8711" width="13.28515625" style="183" customWidth="1"/>
    <col min="8712" max="8713" width="24.42578125" style="183" customWidth="1"/>
    <col min="8714" max="8714" width="16.42578125" style="183" customWidth="1"/>
    <col min="8715" max="8715" width="10.42578125" style="183" customWidth="1"/>
    <col min="8716" max="8716" width="10.28515625" style="183" customWidth="1"/>
    <col min="8717" max="8717" width="7.7109375" style="183" customWidth="1"/>
    <col min="8718" max="8718" width="11.85546875" style="183" customWidth="1"/>
    <col min="8719" max="8960" width="9.140625" style="183"/>
    <col min="8961" max="8961" width="5.7109375" style="183" customWidth="1"/>
    <col min="8962" max="8962" width="76.5703125" style="183" customWidth="1"/>
    <col min="8963" max="8963" width="16.5703125" style="183" customWidth="1"/>
    <col min="8964" max="8964" width="6.5703125" style="183" bestFit="1" customWidth="1"/>
    <col min="8965" max="8965" width="6.140625" style="183" customWidth="1"/>
    <col min="8966" max="8966" width="11.85546875" style="183" customWidth="1"/>
    <col min="8967" max="8967" width="13.28515625" style="183" customWidth="1"/>
    <col min="8968" max="8969" width="24.42578125" style="183" customWidth="1"/>
    <col min="8970" max="8970" width="16.42578125" style="183" customWidth="1"/>
    <col min="8971" max="8971" width="10.42578125" style="183" customWidth="1"/>
    <col min="8972" max="8972" width="10.28515625" style="183" customWidth="1"/>
    <col min="8973" max="8973" width="7.7109375" style="183" customWidth="1"/>
    <col min="8974" max="8974" width="11.85546875" style="183" customWidth="1"/>
    <col min="8975" max="9216" width="9.140625" style="183"/>
    <col min="9217" max="9217" width="5.7109375" style="183" customWidth="1"/>
    <col min="9218" max="9218" width="76.5703125" style="183" customWidth="1"/>
    <col min="9219" max="9219" width="16.5703125" style="183" customWidth="1"/>
    <col min="9220" max="9220" width="6.5703125" style="183" bestFit="1" customWidth="1"/>
    <col min="9221" max="9221" width="6.140625" style="183" customWidth="1"/>
    <col min="9222" max="9222" width="11.85546875" style="183" customWidth="1"/>
    <col min="9223" max="9223" width="13.28515625" style="183" customWidth="1"/>
    <col min="9224" max="9225" width="24.42578125" style="183" customWidth="1"/>
    <col min="9226" max="9226" width="16.42578125" style="183" customWidth="1"/>
    <col min="9227" max="9227" width="10.42578125" style="183" customWidth="1"/>
    <col min="9228" max="9228" width="10.28515625" style="183" customWidth="1"/>
    <col min="9229" max="9229" width="7.7109375" style="183" customWidth="1"/>
    <col min="9230" max="9230" width="11.85546875" style="183" customWidth="1"/>
    <col min="9231" max="9472" width="9.140625" style="183"/>
    <col min="9473" max="9473" width="5.7109375" style="183" customWidth="1"/>
    <col min="9474" max="9474" width="76.5703125" style="183" customWidth="1"/>
    <col min="9475" max="9475" width="16.5703125" style="183" customWidth="1"/>
    <col min="9476" max="9476" width="6.5703125" style="183" bestFit="1" customWidth="1"/>
    <col min="9477" max="9477" width="6.140625" style="183" customWidth="1"/>
    <col min="9478" max="9478" width="11.85546875" style="183" customWidth="1"/>
    <col min="9479" max="9479" width="13.28515625" style="183" customWidth="1"/>
    <col min="9480" max="9481" width="24.42578125" style="183" customWidth="1"/>
    <col min="9482" max="9482" width="16.42578125" style="183" customWidth="1"/>
    <col min="9483" max="9483" width="10.42578125" style="183" customWidth="1"/>
    <col min="9484" max="9484" width="10.28515625" style="183" customWidth="1"/>
    <col min="9485" max="9485" width="7.7109375" style="183" customWidth="1"/>
    <col min="9486" max="9486" width="11.85546875" style="183" customWidth="1"/>
    <col min="9487" max="9728" width="9.140625" style="183"/>
    <col min="9729" max="9729" width="5.7109375" style="183" customWidth="1"/>
    <col min="9730" max="9730" width="76.5703125" style="183" customWidth="1"/>
    <col min="9731" max="9731" width="16.5703125" style="183" customWidth="1"/>
    <col min="9732" max="9732" width="6.5703125" style="183" bestFit="1" customWidth="1"/>
    <col min="9733" max="9733" width="6.140625" style="183" customWidth="1"/>
    <col min="9734" max="9734" width="11.85546875" style="183" customWidth="1"/>
    <col min="9735" max="9735" width="13.28515625" style="183" customWidth="1"/>
    <col min="9736" max="9737" width="24.42578125" style="183" customWidth="1"/>
    <col min="9738" max="9738" width="16.42578125" style="183" customWidth="1"/>
    <col min="9739" max="9739" width="10.42578125" style="183" customWidth="1"/>
    <col min="9740" max="9740" width="10.28515625" style="183" customWidth="1"/>
    <col min="9741" max="9741" width="7.7109375" style="183" customWidth="1"/>
    <col min="9742" max="9742" width="11.85546875" style="183" customWidth="1"/>
    <col min="9743" max="9984" width="9.140625" style="183"/>
    <col min="9985" max="9985" width="5.7109375" style="183" customWidth="1"/>
    <col min="9986" max="9986" width="76.5703125" style="183" customWidth="1"/>
    <col min="9987" max="9987" width="16.5703125" style="183" customWidth="1"/>
    <col min="9988" max="9988" width="6.5703125" style="183" bestFit="1" customWidth="1"/>
    <col min="9989" max="9989" width="6.140625" style="183" customWidth="1"/>
    <col min="9990" max="9990" width="11.85546875" style="183" customWidth="1"/>
    <col min="9991" max="9991" width="13.28515625" style="183" customWidth="1"/>
    <col min="9992" max="9993" width="24.42578125" style="183" customWidth="1"/>
    <col min="9994" max="9994" width="16.42578125" style="183" customWidth="1"/>
    <col min="9995" max="9995" width="10.42578125" style="183" customWidth="1"/>
    <col min="9996" max="9996" width="10.28515625" style="183" customWidth="1"/>
    <col min="9997" max="9997" width="7.7109375" style="183" customWidth="1"/>
    <col min="9998" max="9998" width="11.85546875" style="183" customWidth="1"/>
    <col min="9999" max="10240" width="9.140625" style="183"/>
    <col min="10241" max="10241" width="5.7109375" style="183" customWidth="1"/>
    <col min="10242" max="10242" width="76.5703125" style="183" customWidth="1"/>
    <col min="10243" max="10243" width="16.5703125" style="183" customWidth="1"/>
    <col min="10244" max="10244" width="6.5703125" style="183" bestFit="1" customWidth="1"/>
    <col min="10245" max="10245" width="6.140625" style="183" customWidth="1"/>
    <col min="10246" max="10246" width="11.85546875" style="183" customWidth="1"/>
    <col min="10247" max="10247" width="13.28515625" style="183" customWidth="1"/>
    <col min="10248" max="10249" width="24.42578125" style="183" customWidth="1"/>
    <col min="10250" max="10250" width="16.42578125" style="183" customWidth="1"/>
    <col min="10251" max="10251" width="10.42578125" style="183" customWidth="1"/>
    <col min="10252" max="10252" width="10.28515625" style="183" customWidth="1"/>
    <col min="10253" max="10253" width="7.7109375" style="183" customWidth="1"/>
    <col min="10254" max="10254" width="11.85546875" style="183" customWidth="1"/>
    <col min="10255" max="10496" width="9.140625" style="183"/>
    <col min="10497" max="10497" width="5.7109375" style="183" customWidth="1"/>
    <col min="10498" max="10498" width="76.5703125" style="183" customWidth="1"/>
    <col min="10499" max="10499" width="16.5703125" style="183" customWidth="1"/>
    <col min="10500" max="10500" width="6.5703125" style="183" bestFit="1" customWidth="1"/>
    <col min="10501" max="10501" width="6.140625" style="183" customWidth="1"/>
    <col min="10502" max="10502" width="11.85546875" style="183" customWidth="1"/>
    <col min="10503" max="10503" width="13.28515625" style="183" customWidth="1"/>
    <col min="10504" max="10505" width="24.42578125" style="183" customWidth="1"/>
    <col min="10506" max="10506" width="16.42578125" style="183" customWidth="1"/>
    <col min="10507" max="10507" width="10.42578125" style="183" customWidth="1"/>
    <col min="10508" max="10508" width="10.28515625" style="183" customWidth="1"/>
    <col min="10509" max="10509" width="7.7109375" style="183" customWidth="1"/>
    <col min="10510" max="10510" width="11.85546875" style="183" customWidth="1"/>
    <col min="10511" max="10752" width="9.140625" style="183"/>
    <col min="10753" max="10753" width="5.7109375" style="183" customWidth="1"/>
    <col min="10754" max="10754" width="76.5703125" style="183" customWidth="1"/>
    <col min="10755" max="10755" width="16.5703125" style="183" customWidth="1"/>
    <col min="10756" max="10756" width="6.5703125" style="183" bestFit="1" customWidth="1"/>
    <col min="10757" max="10757" width="6.140625" style="183" customWidth="1"/>
    <col min="10758" max="10758" width="11.85546875" style="183" customWidth="1"/>
    <col min="10759" max="10759" width="13.28515625" style="183" customWidth="1"/>
    <col min="10760" max="10761" width="24.42578125" style="183" customWidth="1"/>
    <col min="10762" max="10762" width="16.42578125" style="183" customWidth="1"/>
    <col min="10763" max="10763" width="10.42578125" style="183" customWidth="1"/>
    <col min="10764" max="10764" width="10.28515625" style="183" customWidth="1"/>
    <col min="10765" max="10765" width="7.7109375" style="183" customWidth="1"/>
    <col min="10766" max="10766" width="11.85546875" style="183" customWidth="1"/>
    <col min="10767" max="11008" width="9.140625" style="183"/>
    <col min="11009" max="11009" width="5.7109375" style="183" customWidth="1"/>
    <col min="11010" max="11010" width="76.5703125" style="183" customWidth="1"/>
    <col min="11011" max="11011" width="16.5703125" style="183" customWidth="1"/>
    <col min="11012" max="11012" width="6.5703125" style="183" bestFit="1" customWidth="1"/>
    <col min="11013" max="11013" width="6.140625" style="183" customWidth="1"/>
    <col min="11014" max="11014" width="11.85546875" style="183" customWidth="1"/>
    <col min="11015" max="11015" width="13.28515625" style="183" customWidth="1"/>
    <col min="11016" max="11017" width="24.42578125" style="183" customWidth="1"/>
    <col min="11018" max="11018" width="16.42578125" style="183" customWidth="1"/>
    <col min="11019" max="11019" width="10.42578125" style="183" customWidth="1"/>
    <col min="11020" max="11020" width="10.28515625" style="183" customWidth="1"/>
    <col min="11021" max="11021" width="7.7109375" style="183" customWidth="1"/>
    <col min="11022" max="11022" width="11.85546875" style="183" customWidth="1"/>
    <col min="11023" max="11264" width="9.140625" style="183"/>
    <col min="11265" max="11265" width="5.7109375" style="183" customWidth="1"/>
    <col min="11266" max="11266" width="76.5703125" style="183" customWidth="1"/>
    <col min="11267" max="11267" width="16.5703125" style="183" customWidth="1"/>
    <col min="11268" max="11268" width="6.5703125" style="183" bestFit="1" customWidth="1"/>
    <col min="11269" max="11269" width="6.140625" style="183" customWidth="1"/>
    <col min="11270" max="11270" width="11.85546875" style="183" customWidth="1"/>
    <col min="11271" max="11271" width="13.28515625" style="183" customWidth="1"/>
    <col min="11272" max="11273" width="24.42578125" style="183" customWidth="1"/>
    <col min="11274" max="11274" width="16.42578125" style="183" customWidth="1"/>
    <col min="11275" max="11275" width="10.42578125" style="183" customWidth="1"/>
    <col min="11276" max="11276" width="10.28515625" style="183" customWidth="1"/>
    <col min="11277" max="11277" width="7.7109375" style="183" customWidth="1"/>
    <col min="11278" max="11278" width="11.85546875" style="183" customWidth="1"/>
    <col min="11279" max="11520" width="9.140625" style="183"/>
    <col min="11521" max="11521" width="5.7109375" style="183" customWidth="1"/>
    <col min="11522" max="11522" width="76.5703125" style="183" customWidth="1"/>
    <col min="11523" max="11523" width="16.5703125" style="183" customWidth="1"/>
    <col min="11524" max="11524" width="6.5703125" style="183" bestFit="1" customWidth="1"/>
    <col min="11525" max="11525" width="6.140625" style="183" customWidth="1"/>
    <col min="11526" max="11526" width="11.85546875" style="183" customWidth="1"/>
    <col min="11527" max="11527" width="13.28515625" style="183" customWidth="1"/>
    <col min="11528" max="11529" width="24.42578125" style="183" customWidth="1"/>
    <col min="11530" max="11530" width="16.42578125" style="183" customWidth="1"/>
    <col min="11531" max="11531" width="10.42578125" style="183" customWidth="1"/>
    <col min="11532" max="11532" width="10.28515625" style="183" customWidth="1"/>
    <col min="11533" max="11533" width="7.7109375" style="183" customWidth="1"/>
    <col min="11534" max="11534" width="11.85546875" style="183" customWidth="1"/>
    <col min="11535" max="11776" width="9.140625" style="183"/>
    <col min="11777" max="11777" width="5.7109375" style="183" customWidth="1"/>
    <col min="11778" max="11778" width="76.5703125" style="183" customWidth="1"/>
    <col min="11779" max="11779" width="16.5703125" style="183" customWidth="1"/>
    <col min="11780" max="11780" width="6.5703125" style="183" bestFit="1" customWidth="1"/>
    <col min="11781" max="11781" width="6.140625" style="183" customWidth="1"/>
    <col min="11782" max="11782" width="11.85546875" style="183" customWidth="1"/>
    <col min="11783" max="11783" width="13.28515625" style="183" customWidth="1"/>
    <col min="11784" max="11785" width="24.42578125" style="183" customWidth="1"/>
    <col min="11786" max="11786" width="16.42578125" style="183" customWidth="1"/>
    <col min="11787" max="11787" width="10.42578125" style="183" customWidth="1"/>
    <col min="11788" max="11788" width="10.28515625" style="183" customWidth="1"/>
    <col min="11789" max="11789" width="7.7109375" style="183" customWidth="1"/>
    <col min="11790" max="11790" width="11.85546875" style="183" customWidth="1"/>
    <col min="11791" max="12032" width="9.140625" style="183"/>
    <col min="12033" max="12033" width="5.7109375" style="183" customWidth="1"/>
    <col min="12034" max="12034" width="76.5703125" style="183" customWidth="1"/>
    <col min="12035" max="12035" width="16.5703125" style="183" customWidth="1"/>
    <col min="12036" max="12036" width="6.5703125" style="183" bestFit="1" customWidth="1"/>
    <col min="12037" max="12037" width="6.140625" style="183" customWidth="1"/>
    <col min="12038" max="12038" width="11.85546875" style="183" customWidth="1"/>
    <col min="12039" max="12039" width="13.28515625" style="183" customWidth="1"/>
    <col min="12040" max="12041" width="24.42578125" style="183" customWidth="1"/>
    <col min="12042" max="12042" width="16.42578125" style="183" customWidth="1"/>
    <col min="12043" max="12043" width="10.42578125" style="183" customWidth="1"/>
    <col min="12044" max="12044" width="10.28515625" style="183" customWidth="1"/>
    <col min="12045" max="12045" width="7.7109375" style="183" customWidth="1"/>
    <col min="12046" max="12046" width="11.85546875" style="183" customWidth="1"/>
    <col min="12047" max="12288" width="9.140625" style="183"/>
    <col min="12289" max="12289" width="5.7109375" style="183" customWidth="1"/>
    <col min="12290" max="12290" width="76.5703125" style="183" customWidth="1"/>
    <col min="12291" max="12291" width="16.5703125" style="183" customWidth="1"/>
    <col min="12292" max="12292" width="6.5703125" style="183" bestFit="1" customWidth="1"/>
    <col min="12293" max="12293" width="6.140625" style="183" customWidth="1"/>
    <col min="12294" max="12294" width="11.85546875" style="183" customWidth="1"/>
    <col min="12295" max="12295" width="13.28515625" style="183" customWidth="1"/>
    <col min="12296" max="12297" width="24.42578125" style="183" customWidth="1"/>
    <col min="12298" max="12298" width="16.42578125" style="183" customWidth="1"/>
    <col min="12299" max="12299" width="10.42578125" style="183" customWidth="1"/>
    <col min="12300" max="12300" width="10.28515625" style="183" customWidth="1"/>
    <col min="12301" max="12301" width="7.7109375" style="183" customWidth="1"/>
    <col min="12302" max="12302" width="11.85546875" style="183" customWidth="1"/>
    <col min="12303" max="12544" width="9.140625" style="183"/>
    <col min="12545" max="12545" width="5.7109375" style="183" customWidth="1"/>
    <col min="12546" max="12546" width="76.5703125" style="183" customWidth="1"/>
    <col min="12547" max="12547" width="16.5703125" style="183" customWidth="1"/>
    <col min="12548" max="12548" width="6.5703125" style="183" bestFit="1" customWidth="1"/>
    <col min="12549" max="12549" width="6.140625" style="183" customWidth="1"/>
    <col min="12550" max="12550" width="11.85546875" style="183" customWidth="1"/>
    <col min="12551" max="12551" width="13.28515625" style="183" customWidth="1"/>
    <col min="12552" max="12553" width="24.42578125" style="183" customWidth="1"/>
    <col min="12554" max="12554" width="16.42578125" style="183" customWidth="1"/>
    <col min="12555" max="12555" width="10.42578125" style="183" customWidth="1"/>
    <col min="12556" max="12556" width="10.28515625" style="183" customWidth="1"/>
    <col min="12557" max="12557" width="7.7109375" style="183" customWidth="1"/>
    <col min="12558" max="12558" width="11.85546875" style="183" customWidth="1"/>
    <col min="12559" max="12800" width="9.140625" style="183"/>
    <col min="12801" max="12801" width="5.7109375" style="183" customWidth="1"/>
    <col min="12802" max="12802" width="76.5703125" style="183" customWidth="1"/>
    <col min="12803" max="12803" width="16.5703125" style="183" customWidth="1"/>
    <col min="12804" max="12804" width="6.5703125" style="183" bestFit="1" customWidth="1"/>
    <col min="12805" max="12805" width="6.140625" style="183" customWidth="1"/>
    <col min="12806" max="12806" width="11.85546875" style="183" customWidth="1"/>
    <col min="12807" max="12807" width="13.28515625" style="183" customWidth="1"/>
    <col min="12808" max="12809" width="24.42578125" style="183" customWidth="1"/>
    <col min="12810" max="12810" width="16.42578125" style="183" customWidth="1"/>
    <col min="12811" max="12811" width="10.42578125" style="183" customWidth="1"/>
    <col min="12812" max="12812" width="10.28515625" style="183" customWidth="1"/>
    <col min="12813" max="12813" width="7.7109375" style="183" customWidth="1"/>
    <col min="12814" max="12814" width="11.85546875" style="183" customWidth="1"/>
    <col min="12815" max="13056" width="9.140625" style="183"/>
    <col min="13057" max="13057" width="5.7109375" style="183" customWidth="1"/>
    <col min="13058" max="13058" width="76.5703125" style="183" customWidth="1"/>
    <col min="13059" max="13059" width="16.5703125" style="183" customWidth="1"/>
    <col min="13060" max="13060" width="6.5703125" style="183" bestFit="1" customWidth="1"/>
    <col min="13061" max="13061" width="6.140625" style="183" customWidth="1"/>
    <col min="13062" max="13062" width="11.85546875" style="183" customWidth="1"/>
    <col min="13063" max="13063" width="13.28515625" style="183" customWidth="1"/>
    <col min="13064" max="13065" width="24.42578125" style="183" customWidth="1"/>
    <col min="13066" max="13066" width="16.42578125" style="183" customWidth="1"/>
    <col min="13067" max="13067" width="10.42578125" style="183" customWidth="1"/>
    <col min="13068" max="13068" width="10.28515625" style="183" customWidth="1"/>
    <col min="13069" max="13069" width="7.7109375" style="183" customWidth="1"/>
    <col min="13070" max="13070" width="11.85546875" style="183" customWidth="1"/>
    <col min="13071" max="13312" width="9.140625" style="183"/>
    <col min="13313" max="13313" width="5.7109375" style="183" customWidth="1"/>
    <col min="13314" max="13314" width="76.5703125" style="183" customWidth="1"/>
    <col min="13315" max="13315" width="16.5703125" style="183" customWidth="1"/>
    <col min="13316" max="13316" width="6.5703125" style="183" bestFit="1" customWidth="1"/>
    <col min="13317" max="13317" width="6.140625" style="183" customWidth="1"/>
    <col min="13318" max="13318" width="11.85546875" style="183" customWidth="1"/>
    <col min="13319" max="13319" width="13.28515625" style="183" customWidth="1"/>
    <col min="13320" max="13321" width="24.42578125" style="183" customWidth="1"/>
    <col min="13322" max="13322" width="16.42578125" style="183" customWidth="1"/>
    <col min="13323" max="13323" width="10.42578125" style="183" customWidth="1"/>
    <col min="13324" max="13324" width="10.28515625" style="183" customWidth="1"/>
    <col min="13325" max="13325" width="7.7109375" style="183" customWidth="1"/>
    <col min="13326" max="13326" width="11.85546875" style="183" customWidth="1"/>
    <col min="13327" max="13568" width="9.140625" style="183"/>
    <col min="13569" max="13569" width="5.7109375" style="183" customWidth="1"/>
    <col min="13570" max="13570" width="76.5703125" style="183" customWidth="1"/>
    <col min="13571" max="13571" width="16.5703125" style="183" customWidth="1"/>
    <col min="13572" max="13572" width="6.5703125" style="183" bestFit="1" customWidth="1"/>
    <col min="13573" max="13573" width="6.140625" style="183" customWidth="1"/>
    <col min="13574" max="13574" width="11.85546875" style="183" customWidth="1"/>
    <col min="13575" max="13575" width="13.28515625" style="183" customWidth="1"/>
    <col min="13576" max="13577" width="24.42578125" style="183" customWidth="1"/>
    <col min="13578" max="13578" width="16.42578125" style="183" customWidth="1"/>
    <col min="13579" max="13579" width="10.42578125" style="183" customWidth="1"/>
    <col min="13580" max="13580" width="10.28515625" style="183" customWidth="1"/>
    <col min="13581" max="13581" width="7.7109375" style="183" customWidth="1"/>
    <col min="13582" max="13582" width="11.85546875" style="183" customWidth="1"/>
    <col min="13583" max="13824" width="9.140625" style="183"/>
    <col min="13825" max="13825" width="5.7109375" style="183" customWidth="1"/>
    <col min="13826" max="13826" width="76.5703125" style="183" customWidth="1"/>
    <col min="13827" max="13827" width="16.5703125" style="183" customWidth="1"/>
    <col min="13828" max="13828" width="6.5703125" style="183" bestFit="1" customWidth="1"/>
    <col min="13829" max="13829" width="6.140625" style="183" customWidth="1"/>
    <col min="13830" max="13830" width="11.85546875" style="183" customWidth="1"/>
    <col min="13831" max="13831" width="13.28515625" style="183" customWidth="1"/>
    <col min="13832" max="13833" width="24.42578125" style="183" customWidth="1"/>
    <col min="13834" max="13834" width="16.42578125" style="183" customWidth="1"/>
    <col min="13835" max="13835" width="10.42578125" style="183" customWidth="1"/>
    <col min="13836" max="13836" width="10.28515625" style="183" customWidth="1"/>
    <col min="13837" max="13837" width="7.7109375" style="183" customWidth="1"/>
    <col min="13838" max="13838" width="11.85546875" style="183" customWidth="1"/>
    <col min="13839" max="14080" width="9.140625" style="183"/>
    <col min="14081" max="14081" width="5.7109375" style="183" customWidth="1"/>
    <col min="14082" max="14082" width="76.5703125" style="183" customWidth="1"/>
    <col min="14083" max="14083" width="16.5703125" style="183" customWidth="1"/>
    <col min="14084" max="14084" width="6.5703125" style="183" bestFit="1" customWidth="1"/>
    <col min="14085" max="14085" width="6.140625" style="183" customWidth="1"/>
    <col min="14086" max="14086" width="11.85546875" style="183" customWidth="1"/>
    <col min="14087" max="14087" width="13.28515625" style="183" customWidth="1"/>
    <col min="14088" max="14089" width="24.42578125" style="183" customWidth="1"/>
    <col min="14090" max="14090" width="16.42578125" style="183" customWidth="1"/>
    <col min="14091" max="14091" width="10.42578125" style="183" customWidth="1"/>
    <col min="14092" max="14092" width="10.28515625" style="183" customWidth="1"/>
    <col min="14093" max="14093" width="7.7109375" style="183" customWidth="1"/>
    <col min="14094" max="14094" width="11.85546875" style="183" customWidth="1"/>
    <col min="14095" max="14336" width="9.140625" style="183"/>
    <col min="14337" max="14337" width="5.7109375" style="183" customWidth="1"/>
    <col min="14338" max="14338" width="76.5703125" style="183" customWidth="1"/>
    <col min="14339" max="14339" width="16.5703125" style="183" customWidth="1"/>
    <col min="14340" max="14340" width="6.5703125" style="183" bestFit="1" customWidth="1"/>
    <col min="14341" max="14341" width="6.140625" style="183" customWidth="1"/>
    <col min="14342" max="14342" width="11.85546875" style="183" customWidth="1"/>
    <col min="14343" max="14343" width="13.28515625" style="183" customWidth="1"/>
    <col min="14344" max="14345" width="24.42578125" style="183" customWidth="1"/>
    <col min="14346" max="14346" width="16.42578125" style="183" customWidth="1"/>
    <col min="14347" max="14347" width="10.42578125" style="183" customWidth="1"/>
    <col min="14348" max="14348" width="10.28515625" style="183" customWidth="1"/>
    <col min="14349" max="14349" width="7.7109375" style="183" customWidth="1"/>
    <col min="14350" max="14350" width="11.85546875" style="183" customWidth="1"/>
    <col min="14351" max="14592" width="9.140625" style="183"/>
    <col min="14593" max="14593" width="5.7109375" style="183" customWidth="1"/>
    <col min="14594" max="14594" width="76.5703125" style="183" customWidth="1"/>
    <col min="14595" max="14595" width="16.5703125" style="183" customWidth="1"/>
    <col min="14596" max="14596" width="6.5703125" style="183" bestFit="1" customWidth="1"/>
    <col min="14597" max="14597" width="6.140625" style="183" customWidth="1"/>
    <col min="14598" max="14598" width="11.85546875" style="183" customWidth="1"/>
    <col min="14599" max="14599" width="13.28515625" style="183" customWidth="1"/>
    <col min="14600" max="14601" width="24.42578125" style="183" customWidth="1"/>
    <col min="14602" max="14602" width="16.42578125" style="183" customWidth="1"/>
    <col min="14603" max="14603" width="10.42578125" style="183" customWidth="1"/>
    <col min="14604" max="14604" width="10.28515625" style="183" customWidth="1"/>
    <col min="14605" max="14605" width="7.7109375" style="183" customWidth="1"/>
    <col min="14606" max="14606" width="11.85546875" style="183" customWidth="1"/>
    <col min="14607" max="14848" width="9.140625" style="183"/>
    <col min="14849" max="14849" width="5.7109375" style="183" customWidth="1"/>
    <col min="14850" max="14850" width="76.5703125" style="183" customWidth="1"/>
    <col min="14851" max="14851" width="16.5703125" style="183" customWidth="1"/>
    <col min="14852" max="14852" width="6.5703125" style="183" bestFit="1" customWidth="1"/>
    <col min="14853" max="14853" width="6.140625" style="183" customWidth="1"/>
    <col min="14854" max="14854" width="11.85546875" style="183" customWidth="1"/>
    <col min="14855" max="14855" width="13.28515625" style="183" customWidth="1"/>
    <col min="14856" max="14857" width="24.42578125" style="183" customWidth="1"/>
    <col min="14858" max="14858" width="16.42578125" style="183" customWidth="1"/>
    <col min="14859" max="14859" width="10.42578125" style="183" customWidth="1"/>
    <col min="14860" max="14860" width="10.28515625" style="183" customWidth="1"/>
    <col min="14861" max="14861" width="7.7109375" style="183" customWidth="1"/>
    <col min="14862" max="14862" width="11.85546875" style="183" customWidth="1"/>
    <col min="14863" max="15104" width="9.140625" style="183"/>
    <col min="15105" max="15105" width="5.7109375" style="183" customWidth="1"/>
    <col min="15106" max="15106" width="76.5703125" style="183" customWidth="1"/>
    <col min="15107" max="15107" width="16.5703125" style="183" customWidth="1"/>
    <col min="15108" max="15108" width="6.5703125" style="183" bestFit="1" customWidth="1"/>
    <col min="15109" max="15109" width="6.140625" style="183" customWidth="1"/>
    <col min="15110" max="15110" width="11.85546875" style="183" customWidth="1"/>
    <col min="15111" max="15111" width="13.28515625" style="183" customWidth="1"/>
    <col min="15112" max="15113" width="24.42578125" style="183" customWidth="1"/>
    <col min="15114" max="15114" width="16.42578125" style="183" customWidth="1"/>
    <col min="15115" max="15115" width="10.42578125" style="183" customWidth="1"/>
    <col min="15116" max="15116" width="10.28515625" style="183" customWidth="1"/>
    <col min="15117" max="15117" width="7.7109375" style="183" customWidth="1"/>
    <col min="15118" max="15118" width="11.85546875" style="183" customWidth="1"/>
    <col min="15119" max="15360" width="9.140625" style="183"/>
    <col min="15361" max="15361" width="5.7109375" style="183" customWidth="1"/>
    <col min="15362" max="15362" width="76.5703125" style="183" customWidth="1"/>
    <col min="15363" max="15363" width="16.5703125" style="183" customWidth="1"/>
    <col min="15364" max="15364" width="6.5703125" style="183" bestFit="1" customWidth="1"/>
    <col min="15365" max="15365" width="6.140625" style="183" customWidth="1"/>
    <col min="15366" max="15366" width="11.85546875" style="183" customWidth="1"/>
    <col min="15367" max="15367" width="13.28515625" style="183" customWidth="1"/>
    <col min="15368" max="15369" width="24.42578125" style="183" customWidth="1"/>
    <col min="15370" max="15370" width="16.42578125" style="183" customWidth="1"/>
    <col min="15371" max="15371" width="10.42578125" style="183" customWidth="1"/>
    <col min="15372" max="15372" width="10.28515625" style="183" customWidth="1"/>
    <col min="15373" max="15373" width="7.7109375" style="183" customWidth="1"/>
    <col min="15374" max="15374" width="11.85546875" style="183" customWidth="1"/>
    <col min="15375" max="15616" width="9.140625" style="183"/>
    <col min="15617" max="15617" width="5.7109375" style="183" customWidth="1"/>
    <col min="15618" max="15618" width="76.5703125" style="183" customWidth="1"/>
    <col min="15619" max="15619" width="16.5703125" style="183" customWidth="1"/>
    <col min="15620" max="15620" width="6.5703125" style="183" bestFit="1" customWidth="1"/>
    <col min="15621" max="15621" width="6.140625" style="183" customWidth="1"/>
    <col min="15622" max="15622" width="11.85546875" style="183" customWidth="1"/>
    <col min="15623" max="15623" width="13.28515625" style="183" customWidth="1"/>
    <col min="15624" max="15625" width="24.42578125" style="183" customWidth="1"/>
    <col min="15626" max="15626" width="16.42578125" style="183" customWidth="1"/>
    <col min="15627" max="15627" width="10.42578125" style="183" customWidth="1"/>
    <col min="15628" max="15628" width="10.28515625" style="183" customWidth="1"/>
    <col min="15629" max="15629" width="7.7109375" style="183" customWidth="1"/>
    <col min="15630" max="15630" width="11.85546875" style="183" customWidth="1"/>
    <col min="15631" max="15872" width="9.140625" style="183"/>
    <col min="15873" max="15873" width="5.7109375" style="183" customWidth="1"/>
    <col min="15874" max="15874" width="76.5703125" style="183" customWidth="1"/>
    <col min="15875" max="15875" width="16.5703125" style="183" customWidth="1"/>
    <col min="15876" max="15876" width="6.5703125" style="183" bestFit="1" customWidth="1"/>
    <col min="15877" max="15877" width="6.140625" style="183" customWidth="1"/>
    <col min="15878" max="15878" width="11.85546875" style="183" customWidth="1"/>
    <col min="15879" max="15879" width="13.28515625" style="183" customWidth="1"/>
    <col min="15880" max="15881" width="24.42578125" style="183" customWidth="1"/>
    <col min="15882" max="15882" width="16.42578125" style="183" customWidth="1"/>
    <col min="15883" max="15883" width="10.42578125" style="183" customWidth="1"/>
    <col min="15884" max="15884" width="10.28515625" style="183" customWidth="1"/>
    <col min="15885" max="15885" width="7.7109375" style="183" customWidth="1"/>
    <col min="15886" max="15886" width="11.85546875" style="183" customWidth="1"/>
    <col min="15887" max="16128" width="9.140625" style="183"/>
    <col min="16129" max="16129" width="5.7109375" style="183" customWidth="1"/>
    <col min="16130" max="16130" width="76.5703125" style="183" customWidth="1"/>
    <col min="16131" max="16131" width="16.5703125" style="183" customWidth="1"/>
    <col min="16132" max="16132" width="6.5703125" style="183" bestFit="1" customWidth="1"/>
    <col min="16133" max="16133" width="6.140625" style="183" customWidth="1"/>
    <col min="16134" max="16134" width="11.85546875" style="183" customWidth="1"/>
    <col min="16135" max="16135" width="13.28515625" style="183" customWidth="1"/>
    <col min="16136" max="16137" width="24.42578125" style="183" customWidth="1"/>
    <col min="16138" max="16138" width="16.42578125" style="183" customWidth="1"/>
    <col min="16139" max="16139" width="10.42578125" style="183" customWidth="1"/>
    <col min="16140" max="16140" width="10.28515625" style="183" customWidth="1"/>
    <col min="16141" max="16141" width="7.7109375" style="183" customWidth="1"/>
    <col min="16142" max="16142" width="11.85546875" style="183" customWidth="1"/>
    <col min="16143" max="16384" width="9.140625" style="183"/>
  </cols>
  <sheetData>
    <row r="1" spans="1:14" ht="18">
      <c r="B1" s="1968" t="s">
        <v>1547</v>
      </c>
      <c r="C1" s="1968"/>
      <c r="D1" s="1968"/>
      <c r="E1" s="1968"/>
      <c r="F1" s="898"/>
      <c r="G1" s="898"/>
    </row>
    <row r="2" spans="1:14" ht="11.25" customHeight="1">
      <c r="A2" s="959"/>
      <c r="B2" s="960"/>
      <c r="C2" s="494"/>
      <c r="D2" s="961"/>
      <c r="E2" s="959"/>
      <c r="F2" s="493"/>
    </row>
    <row r="3" spans="1:14" ht="15.75">
      <c r="B3" s="2128" t="s">
        <v>1548</v>
      </c>
      <c r="C3" s="2128"/>
      <c r="D3" s="2128"/>
      <c r="E3" s="2128"/>
      <c r="F3" s="962"/>
      <c r="G3" s="962"/>
    </row>
    <row r="4" spans="1:14" ht="11.25" customHeight="1">
      <c r="A4" s="935"/>
      <c r="B4" s="935"/>
      <c r="C4" s="935"/>
      <c r="D4" s="935"/>
      <c r="E4" s="935"/>
      <c r="F4" s="935"/>
      <c r="G4" s="935"/>
    </row>
    <row r="5" spans="1:14" ht="15.75">
      <c r="A5" s="935"/>
      <c r="B5" s="935"/>
      <c r="C5" s="935"/>
      <c r="D5" s="935"/>
      <c r="E5" s="935"/>
      <c r="F5" s="935"/>
      <c r="G5" s="900" t="s">
        <v>2699</v>
      </c>
    </row>
    <row r="6" spans="1:14" ht="11.25" customHeight="1">
      <c r="A6" s="963"/>
      <c r="B6" s="964"/>
      <c r="C6" s="965"/>
      <c r="D6" s="966"/>
      <c r="E6" s="963"/>
      <c r="F6" s="967"/>
      <c r="G6" s="967"/>
    </row>
    <row r="7" spans="1:14" ht="15.75">
      <c r="A7" s="2107" t="s">
        <v>2</v>
      </c>
      <c r="B7" s="2098" t="s">
        <v>3</v>
      </c>
      <c r="C7" s="2105" t="s">
        <v>4</v>
      </c>
      <c r="D7" s="2129" t="s">
        <v>5</v>
      </c>
      <c r="E7" s="2063" t="s">
        <v>1549</v>
      </c>
      <c r="F7" s="2063"/>
      <c r="G7" s="2063"/>
    </row>
    <row r="8" spans="1:14" ht="15.75">
      <c r="A8" s="2108"/>
      <c r="B8" s="2098"/>
      <c r="C8" s="2106"/>
      <c r="D8" s="2129"/>
      <c r="E8" s="800" t="s">
        <v>114</v>
      </c>
      <c r="F8" s="800" t="s">
        <v>9</v>
      </c>
      <c r="G8" s="800" t="s">
        <v>1347</v>
      </c>
    </row>
    <row r="9" spans="1:14" ht="15.75">
      <c r="A9" s="968">
        <v>1</v>
      </c>
      <c r="B9" s="969">
        <v>2</v>
      </c>
      <c r="C9" s="970">
        <v>3</v>
      </c>
      <c r="D9" s="970">
        <v>4</v>
      </c>
      <c r="E9" s="970">
        <v>5</v>
      </c>
      <c r="F9" s="970">
        <v>6</v>
      </c>
      <c r="G9" s="970">
        <v>7</v>
      </c>
    </row>
    <row r="10" spans="1:14" ht="30.75" customHeight="1">
      <c r="A10" s="1498">
        <v>1</v>
      </c>
      <c r="B10" s="214" t="s">
        <v>1550</v>
      </c>
      <c r="C10" s="1003">
        <v>7132210017</v>
      </c>
      <c r="D10" s="1498" t="s">
        <v>12</v>
      </c>
      <c r="E10" s="1498">
        <v>1</v>
      </c>
      <c r="F10" s="206">
        <f>VLOOKUP(C10,'SOR RATE 2025-26'!A:D,4,0)</f>
        <v>77971.19</v>
      </c>
      <c r="G10" s="206">
        <f t="shared" ref="G10:G21" si="0">F10*E10</f>
        <v>77971.19</v>
      </c>
      <c r="H10" s="906"/>
    </row>
    <row r="11" spans="1:14" ht="20.25" customHeight="1">
      <c r="A11" s="1498">
        <v>2</v>
      </c>
      <c r="B11" s="214" t="s">
        <v>1551</v>
      </c>
      <c r="C11" s="217">
        <v>7130800012</v>
      </c>
      <c r="D11" s="1498" t="s">
        <v>12</v>
      </c>
      <c r="E11" s="1498">
        <v>3</v>
      </c>
      <c r="F11" s="206">
        <f>VLOOKUP(C11,'SOR RATE 2025-26'!A:D,4,0)</f>
        <v>2371.1800000000044</v>
      </c>
      <c r="G11" s="206">
        <f t="shared" si="0"/>
        <v>7113.5400000000136</v>
      </c>
    </row>
    <row r="12" spans="1:14" ht="34.5" customHeight="1">
      <c r="A12" s="1498">
        <v>3</v>
      </c>
      <c r="B12" s="214" t="s">
        <v>1552</v>
      </c>
      <c r="C12" s="1003">
        <v>7130810517</v>
      </c>
      <c r="D12" s="1498" t="s">
        <v>39</v>
      </c>
      <c r="E12" s="1498">
        <v>1</v>
      </c>
      <c r="F12" s="206">
        <f>VLOOKUP(C12,'SOR RATE 2025-26'!A:D,4,0)</f>
        <v>5396.16</v>
      </c>
      <c r="G12" s="206">
        <f t="shared" si="0"/>
        <v>5396.16</v>
      </c>
      <c r="I12" s="493"/>
      <c r="J12" s="493"/>
      <c r="K12" s="493"/>
      <c r="L12" s="493"/>
      <c r="M12" s="493"/>
    </row>
    <row r="13" spans="1:14" ht="18.75" customHeight="1">
      <c r="A13" s="1498">
        <v>4</v>
      </c>
      <c r="B13" s="214" t="s">
        <v>54</v>
      </c>
      <c r="C13" s="1003">
        <v>7130820010</v>
      </c>
      <c r="D13" s="1498" t="s">
        <v>12</v>
      </c>
      <c r="E13" s="1498">
        <v>3</v>
      </c>
      <c r="F13" s="206">
        <f>VLOOKUP(C13,'SOR RATE 2025-26'!A:D,4,0)</f>
        <v>122.72</v>
      </c>
      <c r="G13" s="206">
        <f t="shared" si="0"/>
        <v>368.15999999999997</v>
      </c>
      <c r="I13" s="958"/>
      <c r="J13" s="971"/>
      <c r="K13" s="972"/>
      <c r="L13" s="973"/>
      <c r="M13" s="973"/>
      <c r="N13" s="974"/>
    </row>
    <row r="14" spans="1:14" ht="15.75" customHeight="1">
      <c r="A14" s="1498">
        <v>5</v>
      </c>
      <c r="B14" s="214" t="s">
        <v>1553</v>
      </c>
      <c r="C14" s="217">
        <v>7130820241</v>
      </c>
      <c r="D14" s="1498" t="s">
        <v>32</v>
      </c>
      <c r="E14" s="1498">
        <v>3</v>
      </c>
      <c r="F14" s="206">
        <f>VLOOKUP(C14,'SOR RATE 2025-26'!A:D,4,0)</f>
        <v>158.71</v>
      </c>
      <c r="G14" s="206">
        <f t="shared" si="0"/>
        <v>476.13</v>
      </c>
      <c r="J14" s="971"/>
      <c r="K14" s="972"/>
      <c r="L14" s="973"/>
      <c r="M14" s="973"/>
      <c r="N14" s="974"/>
    </row>
    <row r="15" spans="1:14" ht="28.5" customHeight="1">
      <c r="A15" s="1495">
        <v>6</v>
      </c>
      <c r="B15" s="1151" t="s">
        <v>1554</v>
      </c>
      <c r="C15" s="1004">
        <v>7130810509</v>
      </c>
      <c r="D15" s="443" t="s">
        <v>12</v>
      </c>
      <c r="E15" s="443">
        <v>1</v>
      </c>
      <c r="F15" s="206">
        <f>VLOOKUP(C15,'SOR RATE 2025-26'!A:D,4,0)</f>
        <v>1971.19</v>
      </c>
      <c r="G15" s="206">
        <f t="shared" si="0"/>
        <v>1971.19</v>
      </c>
      <c r="I15" s="175"/>
      <c r="J15" s="978"/>
    </row>
    <row r="16" spans="1:14" ht="18" customHeight="1">
      <c r="A16" s="1498">
        <v>7</v>
      </c>
      <c r="B16" s="214" t="s">
        <v>1377</v>
      </c>
      <c r="C16" s="1003">
        <v>7131930412</v>
      </c>
      <c r="D16" s="1498" t="s">
        <v>32</v>
      </c>
      <c r="E16" s="1498">
        <v>3</v>
      </c>
      <c r="F16" s="206">
        <f>VLOOKUP(C16,'SOR RATE 2025-26'!A:D,4,0)</f>
        <v>1181.17</v>
      </c>
      <c r="G16" s="206">
        <f t="shared" si="0"/>
        <v>3543.51</v>
      </c>
    </row>
    <row r="17" spans="1:12" ht="17.25" customHeight="1">
      <c r="A17" s="1498">
        <v>8</v>
      </c>
      <c r="B17" s="214" t="s">
        <v>1365</v>
      </c>
      <c r="C17" s="1502">
        <v>7130600023</v>
      </c>
      <c r="D17" s="1502" t="s">
        <v>25</v>
      </c>
      <c r="E17" s="1498">
        <v>20</v>
      </c>
      <c r="F17" s="206">
        <f>VLOOKUP(C17,'SOR RATE 2025-26'!A:D,4,0)/1000</f>
        <v>49.126339999999999</v>
      </c>
      <c r="G17" s="206">
        <f t="shared" si="0"/>
        <v>982.52679999999998</v>
      </c>
      <c r="I17" s="490"/>
    </row>
    <row r="18" spans="1:12" ht="17.25" customHeight="1">
      <c r="A18" s="1495">
        <v>9</v>
      </c>
      <c r="B18" s="214" t="s">
        <v>1555</v>
      </c>
      <c r="C18" s="1502">
        <v>7130810026</v>
      </c>
      <c r="D18" s="1502" t="s">
        <v>15</v>
      </c>
      <c r="E18" s="1498">
        <v>8</v>
      </c>
      <c r="F18" s="206">
        <f>VLOOKUP(C18,'SOR RATE 2025-26'!A:D,4,0)</f>
        <v>334.5</v>
      </c>
      <c r="G18" s="206">
        <f>F18*E18</f>
        <v>2676</v>
      </c>
      <c r="H18" s="169"/>
      <c r="I18" s="490"/>
    </row>
    <row r="19" spans="1:12" ht="18.75" customHeight="1">
      <c r="A19" s="1977">
        <v>10</v>
      </c>
      <c r="B19" s="214" t="s">
        <v>23</v>
      </c>
      <c r="C19" s="217">
        <v>7130860032</v>
      </c>
      <c r="D19" s="1498" t="s">
        <v>12</v>
      </c>
      <c r="E19" s="1498">
        <v>4</v>
      </c>
      <c r="F19" s="206">
        <f>VLOOKUP(C19,'SOR RATE 2025-26'!A:D,4,0)</f>
        <v>585.41999999999996</v>
      </c>
      <c r="G19" s="206">
        <f t="shared" si="0"/>
        <v>2341.6799999999998</v>
      </c>
    </row>
    <row r="20" spans="1:12" ht="18" customHeight="1">
      <c r="A20" s="1978"/>
      <c r="B20" s="456" t="s">
        <v>24</v>
      </c>
      <c r="C20" s="217">
        <v>7130860077</v>
      </c>
      <c r="D20" s="1498" t="s">
        <v>25</v>
      </c>
      <c r="E20" s="1498">
        <v>22</v>
      </c>
      <c r="F20" s="206">
        <f>VLOOKUP(C20,'SOR RATE 2025-26'!A:D,4,0)/1000</f>
        <v>91.533670000000001</v>
      </c>
      <c r="G20" s="206">
        <f t="shared" si="0"/>
        <v>2013.74074</v>
      </c>
    </row>
    <row r="21" spans="1:12" ht="18" customHeight="1">
      <c r="A21" s="1979"/>
      <c r="B21" s="456" t="s">
        <v>26</v>
      </c>
      <c r="C21" s="217">
        <v>7130810026</v>
      </c>
      <c r="D21" s="1498" t="s">
        <v>15</v>
      </c>
      <c r="E21" s="1498">
        <v>4</v>
      </c>
      <c r="F21" s="206">
        <f>VLOOKUP(C21,'SOR RATE 2025-26'!A:D,4,0)</f>
        <v>334.5</v>
      </c>
      <c r="G21" s="206">
        <f t="shared" si="0"/>
        <v>1338</v>
      </c>
    </row>
    <row r="22" spans="1:12" ht="30" customHeight="1">
      <c r="A22" s="1498">
        <v>11</v>
      </c>
      <c r="B22" s="214" t="s">
        <v>1556</v>
      </c>
      <c r="C22" s="1003">
        <v>7130200202</v>
      </c>
      <c r="D22" s="1502" t="s">
        <v>63</v>
      </c>
      <c r="E22" s="1502">
        <f>(0.35*3)+(0.2*4)</f>
        <v>1.8499999999999999</v>
      </c>
      <c r="F22" s="206">
        <f>VLOOKUP(C22,'SOR RATE 2025-26'!A:D,4,0)</f>
        <v>2970.0000000000005</v>
      </c>
      <c r="G22" s="206">
        <f>E22*F22</f>
        <v>5494.5</v>
      </c>
      <c r="H22" s="176"/>
      <c r="J22" s="955"/>
    </row>
    <row r="23" spans="1:12" ht="30.75" customHeight="1">
      <c r="A23" s="1498">
        <v>12</v>
      </c>
      <c r="B23" s="224" t="s">
        <v>1557</v>
      </c>
      <c r="C23" s="1003">
        <v>7130600023</v>
      </c>
      <c r="D23" s="1503" t="s">
        <v>25</v>
      </c>
      <c r="E23" s="1498">
        <v>34</v>
      </c>
      <c r="F23" s="206">
        <f>VLOOKUP(C23,'SOR RATE 2025-26'!A:D,4,0)/1000</f>
        <v>49.126339999999999</v>
      </c>
      <c r="G23" s="206">
        <f>F23*E23</f>
        <v>1670.29556</v>
      </c>
      <c r="I23" s="490"/>
      <c r="J23" s="980"/>
      <c r="K23" s="195"/>
    </row>
    <row r="24" spans="1:12" ht="27.75" customHeight="1">
      <c r="A24" s="1498">
        <v>13</v>
      </c>
      <c r="B24" s="214" t="s">
        <v>1437</v>
      </c>
      <c r="C24" s="218">
        <v>7130850201</v>
      </c>
      <c r="D24" s="1502" t="s">
        <v>39</v>
      </c>
      <c r="E24" s="1498">
        <v>1</v>
      </c>
      <c r="F24" s="206">
        <f>VLOOKUP(C24,'SOR RATE 2025-26'!A:D,4,0)</f>
        <v>5396.16</v>
      </c>
      <c r="G24" s="206">
        <f>F24*E24</f>
        <v>5396.16</v>
      </c>
    </row>
    <row r="25" spans="1:12" ht="18.75" customHeight="1">
      <c r="A25" s="1498">
        <v>14</v>
      </c>
      <c r="B25" s="214" t="s">
        <v>31</v>
      </c>
      <c r="C25" s="1003">
        <v>7130880041</v>
      </c>
      <c r="D25" s="1498" t="s">
        <v>32</v>
      </c>
      <c r="E25" s="1498">
        <v>1</v>
      </c>
      <c r="F25" s="206">
        <f>VLOOKUP(C25,'SOR RATE 2025-26'!A:D,4,0)</f>
        <v>104.33</v>
      </c>
      <c r="G25" s="206">
        <f>F25*E25</f>
        <v>104.33</v>
      </c>
    </row>
    <row r="26" spans="1:12" ht="28.5" customHeight="1">
      <c r="A26" s="1977">
        <v>15</v>
      </c>
      <c r="B26" s="214" t="s">
        <v>1438</v>
      </c>
      <c r="C26" s="446"/>
      <c r="D26" s="447"/>
      <c r="E26" s="447"/>
      <c r="F26" s="206"/>
      <c r="G26" s="1417"/>
    </row>
    <row r="27" spans="1:12" ht="14.25">
      <c r="A27" s="1978"/>
      <c r="B27" s="1012" t="s">
        <v>1353</v>
      </c>
      <c r="C27" s="1003">
        <v>7130641396</v>
      </c>
      <c r="D27" s="1498" t="s">
        <v>20</v>
      </c>
      <c r="E27" s="1498">
        <v>9</v>
      </c>
      <c r="F27" s="206">
        <f>VLOOKUP(C27,'SOR RATE 2025-26'!A:D,4,0)</f>
        <v>228.74</v>
      </c>
      <c r="G27" s="206">
        <f>F27*E27</f>
        <v>2058.66</v>
      </c>
    </row>
    <row r="28" spans="1:12" ht="14.25">
      <c r="A28" s="1979"/>
      <c r="B28" s="1012" t="s">
        <v>1354</v>
      </c>
      <c r="C28" s="1003">
        <v>7130870043</v>
      </c>
      <c r="D28" s="1498" t="s">
        <v>25</v>
      </c>
      <c r="E28" s="1498">
        <v>15</v>
      </c>
      <c r="F28" s="206">
        <f>VLOOKUP(C28,'SOR RATE 2025-26'!A:D,4,0)/1000</f>
        <v>71.584320000000005</v>
      </c>
      <c r="G28" s="206">
        <f>F28*E28</f>
        <v>1073.7648000000002</v>
      </c>
    </row>
    <row r="29" spans="1:12" ht="19.5" customHeight="1">
      <c r="A29" s="1498">
        <v>16</v>
      </c>
      <c r="B29" s="224" t="s">
        <v>30</v>
      </c>
      <c r="C29" s="218">
        <v>7130610206</v>
      </c>
      <c r="D29" s="1498" t="s">
        <v>25</v>
      </c>
      <c r="E29" s="1498">
        <v>6</v>
      </c>
      <c r="F29" s="206">
        <f>VLOOKUP(C29,'SOR RATE 2025-26'!A:D,4,0)/1000</f>
        <v>86.441000000000003</v>
      </c>
      <c r="G29" s="206">
        <f>F29*E29</f>
        <v>518.64599999999996</v>
      </c>
      <c r="H29" s="823"/>
      <c r="I29" s="461"/>
      <c r="J29" s="457"/>
      <c r="K29" s="457"/>
      <c r="L29" s="914"/>
    </row>
    <row r="30" spans="1:12" ht="14.25">
      <c r="A30" s="1498">
        <v>17</v>
      </c>
      <c r="B30" s="214" t="s">
        <v>27</v>
      </c>
      <c r="C30" s="1003">
        <v>7130211158</v>
      </c>
      <c r="D30" s="1498" t="s">
        <v>28</v>
      </c>
      <c r="E30" s="1498">
        <v>1</v>
      </c>
      <c r="F30" s="206">
        <f>VLOOKUP(C30,'SOR RATE 2025-26'!A:D,4,0)</f>
        <v>184.42</v>
      </c>
      <c r="G30" s="206">
        <f t="shared" ref="G30" si="1">F30*E30</f>
        <v>184.42</v>
      </c>
    </row>
    <row r="31" spans="1:12" ht="14.25">
      <c r="A31" s="1498">
        <v>18</v>
      </c>
      <c r="B31" s="214" t="s">
        <v>29</v>
      </c>
      <c r="C31" s="1003">
        <v>7130210809</v>
      </c>
      <c r="D31" s="1498" t="s">
        <v>28</v>
      </c>
      <c r="E31" s="1498">
        <v>1</v>
      </c>
      <c r="F31" s="206">
        <f>VLOOKUP(C31,'SOR RATE 2025-26'!A:D,4,0)</f>
        <v>412.07</v>
      </c>
      <c r="G31" s="206">
        <f>F31*E31</f>
        <v>412.07</v>
      </c>
    </row>
    <row r="32" spans="1:12" ht="18" customHeight="1">
      <c r="A32" s="1498">
        <v>19</v>
      </c>
      <c r="B32" s="214" t="s">
        <v>647</v>
      </c>
      <c r="C32" s="1003">
        <v>7130840029</v>
      </c>
      <c r="D32" s="1498" t="s">
        <v>32</v>
      </c>
      <c r="E32" s="1498">
        <v>3</v>
      </c>
      <c r="F32" s="206">
        <f>VLOOKUP(C32,'SOR RATE 2025-26'!A:D,4,0)</f>
        <v>316.74</v>
      </c>
      <c r="G32" s="206">
        <f>F32*E32</f>
        <v>950.22</v>
      </c>
      <c r="I32" s="958"/>
    </row>
    <row r="33" spans="1:12" ht="14.25">
      <c r="A33" s="1977">
        <v>20</v>
      </c>
      <c r="B33" s="214" t="s">
        <v>1356</v>
      </c>
      <c r="C33" s="1003"/>
      <c r="D33" s="1498" t="s">
        <v>25</v>
      </c>
      <c r="E33" s="1498">
        <v>14</v>
      </c>
      <c r="F33" s="206"/>
      <c r="G33" s="206"/>
    </row>
    <row r="34" spans="1:12" ht="14.25">
      <c r="A34" s="1978"/>
      <c r="B34" s="1504" t="s">
        <v>66</v>
      </c>
      <c r="C34" s="1003">
        <v>7130620609</v>
      </c>
      <c r="D34" s="1498" t="s">
        <v>25</v>
      </c>
      <c r="E34" s="1498">
        <v>1</v>
      </c>
      <c r="F34" s="206">
        <f>VLOOKUP(C34,'SOR RATE 2025-26'!A:D,4,0)</f>
        <v>87.55</v>
      </c>
      <c r="G34" s="206">
        <f t="shared" ref="G34:G40" si="2">F34*E34</f>
        <v>87.55</v>
      </c>
    </row>
    <row r="35" spans="1:12" ht="14.25">
      <c r="A35" s="1978"/>
      <c r="B35" s="1504" t="s">
        <v>89</v>
      </c>
      <c r="C35" s="1003">
        <v>7130620614</v>
      </c>
      <c r="D35" s="1498" t="s">
        <v>25</v>
      </c>
      <c r="E35" s="1498">
        <v>4</v>
      </c>
      <c r="F35" s="206">
        <f>VLOOKUP(C35,'SOR RATE 2025-26'!A:D,4,0)</f>
        <v>86.09</v>
      </c>
      <c r="G35" s="206">
        <f t="shared" si="2"/>
        <v>344.36</v>
      </c>
    </row>
    <row r="36" spans="1:12" ht="14.25">
      <c r="A36" s="1978"/>
      <c r="B36" s="1504" t="s">
        <v>90</v>
      </c>
      <c r="C36" s="1003">
        <v>7130620625</v>
      </c>
      <c r="D36" s="1498" t="s">
        <v>25</v>
      </c>
      <c r="E36" s="1498">
        <v>4</v>
      </c>
      <c r="F36" s="206">
        <f>VLOOKUP(C36,'SOR RATE 2025-26'!A:D,4,0)</f>
        <v>84.63</v>
      </c>
      <c r="G36" s="206">
        <f t="shared" si="2"/>
        <v>338.52</v>
      </c>
    </row>
    <row r="37" spans="1:12" ht="14.25">
      <c r="A37" s="1979"/>
      <c r="B37" s="1504" t="s">
        <v>67</v>
      </c>
      <c r="C37" s="1003">
        <v>7130620631</v>
      </c>
      <c r="D37" s="1498" t="s">
        <v>25</v>
      </c>
      <c r="E37" s="1498">
        <v>5</v>
      </c>
      <c r="F37" s="206">
        <f>VLOOKUP(C37,'SOR RATE 2025-26'!A:D,4,0)</f>
        <v>84.63</v>
      </c>
      <c r="G37" s="206">
        <f t="shared" si="2"/>
        <v>423.15</v>
      </c>
    </row>
    <row r="38" spans="1:12" ht="18" customHeight="1">
      <c r="A38" s="1498">
        <v>21</v>
      </c>
      <c r="B38" s="214" t="s">
        <v>1558</v>
      </c>
      <c r="C38" s="1003">
        <v>7131920253</v>
      </c>
      <c r="D38" s="1498" t="s">
        <v>12</v>
      </c>
      <c r="E38" s="1498">
        <v>1</v>
      </c>
      <c r="F38" s="206">
        <f>VLOOKUP(C38,'SOR RATE 2025-26'!A:D,4,0)</f>
        <v>933.6</v>
      </c>
      <c r="G38" s="206">
        <f>F38*E38</f>
        <v>933.6</v>
      </c>
    </row>
    <row r="39" spans="1:12" ht="18" customHeight="1">
      <c r="A39" s="1498">
        <v>22</v>
      </c>
      <c r="B39" s="214" t="s">
        <v>1559</v>
      </c>
      <c r="C39" s="218">
        <v>7130311008</v>
      </c>
      <c r="D39" s="1502" t="s">
        <v>20</v>
      </c>
      <c r="E39" s="1498">
        <v>120</v>
      </c>
      <c r="F39" s="206">
        <f>VLOOKUP(C39,'SOR RATE 2025-26'!A:D,4,0)/1000</f>
        <v>28.36506</v>
      </c>
      <c r="G39" s="206">
        <f t="shared" si="2"/>
        <v>3403.8072000000002</v>
      </c>
      <c r="I39" s="809"/>
      <c r="J39" s="809"/>
    </row>
    <row r="40" spans="1:12" ht="29.25" customHeight="1">
      <c r="A40" s="1498">
        <v>23</v>
      </c>
      <c r="B40" s="211" t="s">
        <v>760</v>
      </c>
      <c r="C40" s="218">
        <v>7131310997</v>
      </c>
      <c r="D40" s="1498" t="s">
        <v>12</v>
      </c>
      <c r="E40" s="1498">
        <v>1</v>
      </c>
      <c r="F40" s="206">
        <f>VLOOKUP(C40,'SOR RATE 2025-26'!A:D,4,0)</f>
        <v>2047.72</v>
      </c>
      <c r="G40" s="206">
        <f t="shared" si="2"/>
        <v>2047.72</v>
      </c>
      <c r="H40" s="162"/>
      <c r="I40" s="981"/>
      <c r="J40" s="981"/>
      <c r="K40" s="981"/>
    </row>
    <row r="41" spans="1:12" ht="17.25" customHeight="1">
      <c r="A41" s="1498">
        <v>24</v>
      </c>
      <c r="B41" s="456" t="s">
        <v>1560</v>
      </c>
      <c r="C41" s="217">
        <v>7132230016</v>
      </c>
      <c r="D41" s="1498" t="s">
        <v>12</v>
      </c>
      <c r="E41" s="1411">
        <v>4</v>
      </c>
      <c r="F41" s="206">
        <f>VLOOKUP(C41,'SOR RATE 2025-26'!A:D,4,0)</f>
        <v>527.46</v>
      </c>
      <c r="G41" s="206">
        <f>F41*E41</f>
        <v>2109.84</v>
      </c>
      <c r="I41" s="983"/>
    </row>
    <row r="42" spans="1:12" ht="27" customHeight="1">
      <c r="A42" s="1498">
        <v>25</v>
      </c>
      <c r="B42" s="211" t="s">
        <v>1561</v>
      </c>
      <c r="C42" s="218">
        <v>7132406420</v>
      </c>
      <c r="D42" s="1498" t="s">
        <v>12</v>
      </c>
      <c r="E42" s="1498">
        <v>1</v>
      </c>
      <c r="F42" s="206">
        <f>VLOOKUP(C42,'SOR RATE 2025-26'!A:D,4,0)</f>
        <v>3273.14</v>
      </c>
      <c r="G42" s="206">
        <f>F42*E42</f>
        <v>3273.14</v>
      </c>
    </row>
    <row r="43" spans="1:12" ht="27" customHeight="1">
      <c r="A43" s="1498">
        <v>26</v>
      </c>
      <c r="B43" s="211" t="s">
        <v>1562</v>
      </c>
      <c r="C43" s="218">
        <v>7130310654</v>
      </c>
      <c r="D43" s="1502" t="s">
        <v>20</v>
      </c>
      <c r="E43" s="1502">
        <v>12</v>
      </c>
      <c r="F43" s="206">
        <f>VLOOKUP(C43,'SOR RATE 2025-26'!A:D,4,0)/1000</f>
        <v>109.81724</v>
      </c>
      <c r="G43" s="206">
        <f>F43*E43</f>
        <v>1317.8068800000001</v>
      </c>
      <c r="I43" s="984"/>
    </row>
    <row r="44" spans="1:12" ht="20.25" customHeight="1">
      <c r="A44" s="1500">
        <v>27</v>
      </c>
      <c r="B44" s="220" t="s">
        <v>45</v>
      </c>
      <c r="C44" s="1505"/>
      <c r="D44" s="1497"/>
      <c r="E44" s="1497"/>
      <c r="F44" s="1415"/>
      <c r="G44" s="241">
        <f>SUM(G10:G43)</f>
        <v>138334.38798000003</v>
      </c>
      <c r="H44" s="926"/>
      <c r="I44" s="493"/>
      <c r="J44" s="195"/>
      <c r="K44" s="195"/>
      <c r="L44" s="195"/>
    </row>
    <row r="45" spans="1:12" ht="19.5" customHeight="1">
      <c r="A45" s="199">
        <v>28</v>
      </c>
      <c r="B45" s="220" t="s">
        <v>46</v>
      </c>
      <c r="C45" s="1502"/>
      <c r="D45" s="1502"/>
      <c r="E45" s="1502"/>
      <c r="F45" s="1415"/>
      <c r="G45" s="241">
        <f>G44/1.18</f>
        <v>117232.5321864407</v>
      </c>
      <c r="H45" s="457"/>
      <c r="I45" s="493"/>
      <c r="J45" s="195"/>
      <c r="K45" s="195"/>
      <c r="L45" s="195"/>
    </row>
    <row r="46" spans="1:12" ht="20.25" customHeight="1">
      <c r="A46" s="1495">
        <v>29</v>
      </c>
      <c r="B46" s="224" t="s">
        <v>2016</v>
      </c>
      <c r="C46" s="470"/>
      <c r="D46" s="470"/>
      <c r="E46" s="470"/>
      <c r="F46" s="217">
        <v>7.4999999999999997E-2</v>
      </c>
      <c r="G46" s="206">
        <f>F46*G45</f>
        <v>8792.439913983053</v>
      </c>
      <c r="H46" s="461"/>
      <c r="I46" s="829"/>
      <c r="J46" s="986"/>
      <c r="K46" s="987"/>
      <c r="L46" s="195"/>
    </row>
    <row r="47" spans="1:12" ht="30.75" customHeight="1">
      <c r="A47" s="1498">
        <v>30</v>
      </c>
      <c r="B47" s="214" t="s">
        <v>47</v>
      </c>
      <c r="C47" s="218"/>
      <c r="D47" s="1502" t="s">
        <v>12</v>
      </c>
      <c r="E47" s="217">
        <v>0</v>
      </c>
      <c r="F47" s="208">
        <f>367.67*1.029</f>
        <v>378.33242999999999</v>
      </c>
      <c r="G47" s="206">
        <f>E47*F47</f>
        <v>0</v>
      </c>
      <c r="H47" s="944"/>
      <c r="I47" s="988"/>
      <c r="J47" s="986"/>
      <c r="K47" s="987"/>
      <c r="L47" s="195"/>
    </row>
    <row r="48" spans="1:12" ht="18" customHeight="1">
      <c r="A48" s="1498">
        <v>31</v>
      </c>
      <c r="B48" s="224" t="s">
        <v>2356</v>
      </c>
      <c r="C48" s="1128"/>
      <c r="D48" s="1502" t="s">
        <v>12</v>
      </c>
      <c r="E48" s="1502">
        <v>1</v>
      </c>
      <c r="F48" s="208">
        <f>3266.55*1.029</f>
        <v>3361.2799500000001</v>
      </c>
      <c r="G48" s="208">
        <f>F48*E48</f>
        <v>3361.2799500000001</v>
      </c>
      <c r="I48" s="495"/>
      <c r="J48" s="986"/>
      <c r="K48" s="987"/>
    </row>
    <row r="49" spans="1:11" ht="18.75" customHeight="1">
      <c r="A49" s="1498">
        <v>32</v>
      </c>
      <c r="B49" s="456" t="s">
        <v>1367</v>
      </c>
      <c r="C49" s="1003"/>
      <c r="D49" s="1498"/>
      <c r="E49" s="1498"/>
      <c r="F49" s="1498"/>
      <c r="G49" s="206">
        <v>13303.3</v>
      </c>
      <c r="H49" s="935"/>
      <c r="J49" s="986"/>
      <c r="K49" s="987"/>
    </row>
    <row r="50" spans="1:11" ht="18.75" customHeight="1">
      <c r="A50" s="1498">
        <v>33</v>
      </c>
      <c r="B50" s="1506" t="s">
        <v>69</v>
      </c>
      <c r="C50" s="1003"/>
      <c r="D50" s="1102" t="s">
        <v>63</v>
      </c>
      <c r="E50" s="1498">
        <v>1.85</v>
      </c>
      <c r="F50" s="208">
        <f>719.45*1.029</f>
        <v>740.31404999999995</v>
      </c>
      <c r="G50" s="206">
        <f>E50*F50</f>
        <v>1369.5809924999999</v>
      </c>
      <c r="H50" s="939"/>
      <c r="J50" s="986"/>
      <c r="K50" s="987"/>
    </row>
    <row r="51" spans="1:11" ht="44.25" customHeight="1">
      <c r="A51" s="186">
        <v>34</v>
      </c>
      <c r="B51" s="448" t="s">
        <v>1963</v>
      </c>
      <c r="C51" s="1003"/>
      <c r="D51" s="1102"/>
      <c r="E51" s="1498"/>
      <c r="F51" s="206"/>
      <c r="G51" s="231"/>
      <c r="H51" s="897"/>
      <c r="J51" s="986"/>
      <c r="K51" s="987"/>
    </row>
    <row r="52" spans="1:11" ht="22.5" customHeight="1">
      <c r="A52" s="218" t="s">
        <v>1323</v>
      </c>
      <c r="B52" s="1506" t="s">
        <v>2641</v>
      </c>
      <c r="C52" s="1003"/>
      <c r="D52" s="1102"/>
      <c r="E52" s="1498"/>
      <c r="F52" s="1496">
        <v>0.02</v>
      </c>
      <c r="G52" s="231">
        <f>F52*G45</f>
        <v>2344.650643728814</v>
      </c>
      <c r="H52" s="897"/>
      <c r="J52" s="986"/>
      <c r="K52" s="987"/>
    </row>
    <row r="53" spans="1:11" ht="45" customHeight="1">
      <c r="A53" s="186">
        <v>35</v>
      </c>
      <c r="B53" s="448" t="s">
        <v>2741</v>
      </c>
      <c r="C53" s="1003"/>
      <c r="D53" s="1102"/>
      <c r="E53" s="1498"/>
      <c r="F53" s="206"/>
      <c r="G53" s="231">
        <f>(G52+G50+G49+G48+G47+G46+G45)*0.125</f>
        <v>18300.472960831572</v>
      </c>
      <c r="H53" s="897"/>
      <c r="J53" s="986"/>
      <c r="K53" s="987"/>
    </row>
    <row r="54" spans="1:11" ht="33.75" customHeight="1">
      <c r="A54" s="1500">
        <v>36</v>
      </c>
      <c r="B54" s="1507" t="s">
        <v>2742</v>
      </c>
      <c r="C54" s="1128"/>
      <c r="D54" s="1498"/>
      <c r="E54" s="1498"/>
      <c r="F54" s="1498"/>
      <c r="G54" s="236">
        <f>G53+G52+G50+G49+G48+G47+G46+G45</f>
        <v>164704.25664748414</v>
      </c>
      <c r="H54" s="944"/>
    </row>
    <row r="55" spans="1:11" ht="24" customHeight="1">
      <c r="A55" s="1498">
        <v>37</v>
      </c>
      <c r="B55" s="224" t="s">
        <v>1924</v>
      </c>
      <c r="C55" s="1128"/>
      <c r="D55" s="1498"/>
      <c r="E55" s="1498"/>
      <c r="F55" s="1498">
        <v>0.09</v>
      </c>
      <c r="G55" s="206">
        <f>G54*F55</f>
        <v>14823.383098273573</v>
      </c>
      <c r="H55" s="944"/>
    </row>
    <row r="56" spans="1:11" ht="19.5" customHeight="1">
      <c r="A56" s="1498">
        <v>38</v>
      </c>
      <c r="B56" s="224" t="s">
        <v>1925</v>
      </c>
      <c r="C56" s="1128"/>
      <c r="D56" s="1498"/>
      <c r="E56" s="1498"/>
      <c r="F56" s="1498">
        <v>0.09</v>
      </c>
      <c r="G56" s="206">
        <f>G54*F56</f>
        <v>14823.383098273573</v>
      </c>
      <c r="H56" s="844"/>
    </row>
    <row r="57" spans="1:11" ht="31.5" customHeight="1">
      <c r="A57" s="1498">
        <v>39</v>
      </c>
      <c r="B57" s="224" t="s">
        <v>2743</v>
      </c>
      <c r="C57" s="1498"/>
      <c r="D57" s="1498"/>
      <c r="E57" s="1498"/>
      <c r="F57" s="1498"/>
      <c r="G57" s="206">
        <f>G54+G55+G56</f>
        <v>194351.02284403128</v>
      </c>
    </row>
    <row r="58" spans="1:11" ht="36" customHeight="1">
      <c r="A58" s="1500">
        <v>40</v>
      </c>
      <c r="B58" s="235" t="s">
        <v>2357</v>
      </c>
      <c r="C58" s="1498"/>
      <c r="D58" s="1498"/>
      <c r="E58" s="1498"/>
      <c r="F58" s="1498"/>
      <c r="G58" s="1499">
        <f>ROUND(G57,0)</f>
        <v>194351</v>
      </c>
    </row>
    <row r="60" spans="1:11" ht="18.75" customHeight="1">
      <c r="A60" s="1941" t="s">
        <v>1447</v>
      </c>
      <c r="B60" s="1941"/>
      <c r="C60" s="1941"/>
      <c r="D60" s="1941"/>
      <c r="E60" s="1941"/>
      <c r="F60" s="1941"/>
      <c r="G60" s="1941"/>
    </row>
    <row r="61" spans="1:11" ht="17.25" customHeight="1">
      <c r="A61" s="1942" t="s">
        <v>2360</v>
      </c>
      <c r="B61" s="1942"/>
      <c r="C61" s="1942"/>
      <c r="D61" s="1942"/>
      <c r="E61" s="1942"/>
      <c r="F61" s="1942"/>
      <c r="G61" s="1942"/>
    </row>
    <row r="62" spans="1:11" ht="57" customHeight="1">
      <c r="A62" s="1984" t="s">
        <v>2718</v>
      </c>
      <c r="B62" s="1984"/>
      <c r="C62" s="1984"/>
      <c r="D62" s="1984"/>
      <c r="E62" s="1984"/>
      <c r="F62" s="1984"/>
      <c r="G62" s="2130"/>
      <c r="H62" s="1854"/>
    </row>
    <row r="63" spans="1:11" ht="39.75" customHeight="1">
      <c r="A63" s="1961" t="s">
        <v>2737</v>
      </c>
      <c r="B63" s="1961"/>
      <c r="C63" s="1961"/>
      <c r="D63" s="1961"/>
      <c r="E63" s="1961"/>
      <c r="F63" s="1961"/>
      <c r="G63" s="1961"/>
    </row>
    <row r="64" spans="1:11">
      <c r="A64" s="1961" t="s">
        <v>2359</v>
      </c>
      <c r="B64" s="1961"/>
      <c r="C64" s="1961"/>
      <c r="D64" s="1961"/>
      <c r="E64" s="1961"/>
      <c r="F64" s="1961"/>
      <c r="G64" s="1961"/>
    </row>
    <row r="65" spans="1:7">
      <c r="A65" s="369" t="s">
        <v>2358</v>
      </c>
      <c r="B65" s="365"/>
      <c r="C65" s="366"/>
      <c r="D65" s="363"/>
      <c r="E65" s="366"/>
      <c r="F65" s="366"/>
      <c r="G65" s="363"/>
    </row>
    <row r="66" spans="1:7" ht="33" customHeight="1">
      <c r="A66" s="369"/>
      <c r="B66" s="2065" t="s">
        <v>2651</v>
      </c>
      <c r="C66" s="2065"/>
      <c r="D66" s="2065"/>
      <c r="E66" s="2065"/>
      <c r="F66" s="2065"/>
      <c r="G66" s="2065"/>
    </row>
    <row r="67" spans="1:7" s="28" customFormat="1" ht="24.75" customHeight="1">
      <c r="B67" s="2065" t="s">
        <v>2696</v>
      </c>
      <c r="C67" s="2065"/>
      <c r="D67" s="2065"/>
      <c r="E67" s="2065"/>
      <c r="F67" s="2065"/>
      <c r="G67" s="2065"/>
    </row>
    <row r="68" spans="1:7" ht="20.25" customHeight="1">
      <c r="A68" s="1508" t="s">
        <v>50</v>
      </c>
      <c r="G68" s="175"/>
    </row>
  </sheetData>
  <mergeCells count="17">
    <mergeCell ref="B66:G66"/>
    <mergeCell ref="B67:G67"/>
    <mergeCell ref="A60:G60"/>
    <mergeCell ref="A61:G61"/>
    <mergeCell ref="A63:G63"/>
    <mergeCell ref="A64:G64"/>
    <mergeCell ref="A62:G62"/>
    <mergeCell ref="B1:E1"/>
    <mergeCell ref="A19:A21"/>
    <mergeCell ref="A26:A28"/>
    <mergeCell ref="A33:A37"/>
    <mergeCell ref="B3:E3"/>
    <mergeCell ref="A7:A8"/>
    <mergeCell ref="B7:B8"/>
    <mergeCell ref="C7:C8"/>
    <mergeCell ref="D7:D8"/>
    <mergeCell ref="E7:G7"/>
  </mergeCells>
  <conditionalFormatting sqref="B47">
    <cfRule type="cellIs" dxfId="24" priority="3" stopIfTrue="1" operator="equal">
      <formula>"?"</formula>
    </cfRule>
  </conditionalFormatting>
  <conditionalFormatting sqref="B44">
    <cfRule type="cellIs" dxfId="23" priority="2" stopIfTrue="1" operator="equal">
      <formula>"?"</formula>
    </cfRule>
  </conditionalFormatting>
  <conditionalFormatting sqref="B45">
    <cfRule type="cellIs" dxfId="22" priority="1" stopIfTrue="1" operator="equal">
      <formula>"?"</formula>
    </cfRule>
  </conditionalFormatting>
  <printOptions horizontalCentered="1"/>
  <pageMargins left="0.63" right="0.15" top="0.66" bottom="0.3" header="0.33" footer="0.18"/>
  <pageSetup paperSize="9" fitToHeight="2" orientation="landscape"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6"/>
  <sheetViews>
    <sheetView zoomScaleNormal="100" workbookViewId="0">
      <pane ySplit="8" topLeftCell="A9" activePane="bottomLeft" state="frozen"/>
      <selection pane="bottomLeft" activeCell="H13" sqref="H13"/>
    </sheetView>
  </sheetViews>
  <sheetFormatPr defaultRowHeight="12.75"/>
  <cols>
    <col min="1" max="1" width="4.7109375" style="1" customWidth="1"/>
    <col min="2" max="2" width="58" style="1" customWidth="1"/>
    <col min="3" max="3" width="13.140625" style="1" customWidth="1"/>
    <col min="4" max="4" width="12.28515625" style="1" customWidth="1"/>
    <col min="5" max="5" width="15.5703125" style="1" customWidth="1"/>
    <col min="6" max="6" width="11.5703125" style="1" customWidth="1"/>
    <col min="7" max="7" width="16.5703125" style="1" customWidth="1"/>
    <col min="8" max="8" width="17.85546875" style="1" customWidth="1"/>
    <col min="9" max="9" width="18.140625" style="1" customWidth="1"/>
    <col min="10" max="10" width="14" style="1" customWidth="1"/>
    <col min="11" max="11" width="12.85546875" style="1" customWidth="1"/>
    <col min="12" max="12" width="11.85546875" style="1" customWidth="1"/>
    <col min="13" max="255" width="9.140625" style="1"/>
    <col min="256" max="256" width="4.7109375" style="1" customWidth="1"/>
    <col min="257" max="257" width="70.5703125" style="1" customWidth="1"/>
    <col min="258" max="258" width="13.140625" style="1" customWidth="1"/>
    <col min="259" max="259" width="5.85546875" style="1" bestFit="1" customWidth="1"/>
    <col min="260" max="260" width="10.140625" style="1" customWidth="1"/>
    <col min="261" max="261" width="5" style="1" bestFit="1" customWidth="1"/>
    <col min="262" max="262" width="16.5703125" style="1" customWidth="1"/>
    <col min="263" max="263" width="17.85546875" style="1" customWidth="1"/>
    <col min="264" max="264" width="25.140625" style="1" customWidth="1"/>
    <col min="265" max="265" width="18.140625" style="1" customWidth="1"/>
    <col min="266" max="266" width="14" style="1" customWidth="1"/>
    <col min="267" max="267" width="12.85546875" style="1" customWidth="1"/>
    <col min="268" max="268" width="11.85546875" style="1" customWidth="1"/>
    <col min="269" max="511" width="9.140625" style="1"/>
    <col min="512" max="512" width="4.7109375" style="1" customWidth="1"/>
    <col min="513" max="513" width="70.5703125" style="1" customWidth="1"/>
    <col min="514" max="514" width="13.140625" style="1" customWidth="1"/>
    <col min="515" max="515" width="5.85546875" style="1" bestFit="1" customWidth="1"/>
    <col min="516" max="516" width="10.140625" style="1" customWidth="1"/>
    <col min="517" max="517" width="5" style="1" bestFit="1" customWidth="1"/>
    <col min="518" max="518" width="16.5703125" style="1" customWidth="1"/>
    <col min="519" max="519" width="17.85546875" style="1" customWidth="1"/>
    <col min="520" max="520" width="25.140625" style="1" customWidth="1"/>
    <col min="521" max="521" width="18.140625" style="1" customWidth="1"/>
    <col min="522" max="522" width="14" style="1" customWidth="1"/>
    <col min="523" max="523" width="12.85546875" style="1" customWidth="1"/>
    <col min="524" max="524" width="11.85546875" style="1" customWidth="1"/>
    <col min="525" max="767" width="9.140625" style="1"/>
    <col min="768" max="768" width="4.7109375" style="1" customWidth="1"/>
    <col min="769" max="769" width="70.5703125" style="1" customWidth="1"/>
    <col min="770" max="770" width="13.140625" style="1" customWidth="1"/>
    <col min="771" max="771" width="5.85546875" style="1" bestFit="1" customWidth="1"/>
    <col min="772" max="772" width="10.140625" style="1" customWidth="1"/>
    <col min="773" max="773" width="5" style="1" bestFit="1" customWidth="1"/>
    <col min="774" max="774" width="16.5703125" style="1" customWidth="1"/>
    <col min="775" max="775" width="17.85546875" style="1" customWidth="1"/>
    <col min="776" max="776" width="25.140625" style="1" customWidth="1"/>
    <col min="777" max="777" width="18.140625" style="1" customWidth="1"/>
    <col min="778" max="778" width="14" style="1" customWidth="1"/>
    <col min="779" max="779" width="12.85546875" style="1" customWidth="1"/>
    <col min="780" max="780" width="11.85546875" style="1" customWidth="1"/>
    <col min="781" max="1023" width="9.140625" style="1"/>
    <col min="1024" max="1024" width="4.7109375" style="1" customWidth="1"/>
    <col min="1025" max="1025" width="70.5703125" style="1" customWidth="1"/>
    <col min="1026" max="1026" width="13.140625" style="1" customWidth="1"/>
    <col min="1027" max="1027" width="5.85546875" style="1" bestFit="1" customWidth="1"/>
    <col min="1028" max="1028" width="10.140625" style="1" customWidth="1"/>
    <col min="1029" max="1029" width="5" style="1" bestFit="1" customWidth="1"/>
    <col min="1030" max="1030" width="16.5703125" style="1" customWidth="1"/>
    <col min="1031" max="1031" width="17.85546875" style="1" customWidth="1"/>
    <col min="1032" max="1032" width="25.140625" style="1" customWidth="1"/>
    <col min="1033" max="1033" width="18.140625" style="1" customWidth="1"/>
    <col min="1034" max="1034" width="14" style="1" customWidth="1"/>
    <col min="1035" max="1035" width="12.85546875" style="1" customWidth="1"/>
    <col min="1036" max="1036" width="11.85546875" style="1" customWidth="1"/>
    <col min="1037" max="1279" width="9.140625" style="1"/>
    <col min="1280" max="1280" width="4.7109375" style="1" customWidth="1"/>
    <col min="1281" max="1281" width="70.5703125" style="1" customWidth="1"/>
    <col min="1282" max="1282" width="13.140625" style="1" customWidth="1"/>
    <col min="1283" max="1283" width="5.85546875" style="1" bestFit="1" customWidth="1"/>
    <col min="1284" max="1284" width="10.140625" style="1" customWidth="1"/>
    <col min="1285" max="1285" width="5" style="1" bestFit="1" customWidth="1"/>
    <col min="1286" max="1286" width="16.5703125" style="1" customWidth="1"/>
    <col min="1287" max="1287" width="17.85546875" style="1" customWidth="1"/>
    <col min="1288" max="1288" width="25.140625" style="1" customWidth="1"/>
    <col min="1289" max="1289" width="18.140625" style="1" customWidth="1"/>
    <col min="1290" max="1290" width="14" style="1" customWidth="1"/>
    <col min="1291" max="1291" width="12.85546875" style="1" customWidth="1"/>
    <col min="1292" max="1292" width="11.85546875" style="1" customWidth="1"/>
    <col min="1293" max="1535" width="9.140625" style="1"/>
    <col min="1536" max="1536" width="4.7109375" style="1" customWidth="1"/>
    <col min="1537" max="1537" width="70.5703125" style="1" customWidth="1"/>
    <col min="1538" max="1538" width="13.140625" style="1" customWidth="1"/>
    <col min="1539" max="1539" width="5.85546875" style="1" bestFit="1" customWidth="1"/>
    <col min="1540" max="1540" width="10.140625" style="1" customWidth="1"/>
    <col min="1541" max="1541" width="5" style="1" bestFit="1" customWidth="1"/>
    <col min="1542" max="1542" width="16.5703125" style="1" customWidth="1"/>
    <col min="1543" max="1543" width="17.85546875" style="1" customWidth="1"/>
    <col min="1544" max="1544" width="25.140625" style="1" customWidth="1"/>
    <col min="1545" max="1545" width="18.140625" style="1" customWidth="1"/>
    <col min="1546" max="1546" width="14" style="1" customWidth="1"/>
    <col min="1547" max="1547" width="12.85546875" style="1" customWidth="1"/>
    <col min="1548" max="1548" width="11.85546875" style="1" customWidth="1"/>
    <col min="1549" max="1791" width="9.140625" style="1"/>
    <col min="1792" max="1792" width="4.7109375" style="1" customWidth="1"/>
    <col min="1793" max="1793" width="70.5703125" style="1" customWidth="1"/>
    <col min="1794" max="1794" width="13.140625" style="1" customWidth="1"/>
    <col min="1795" max="1795" width="5.85546875" style="1" bestFit="1" customWidth="1"/>
    <col min="1796" max="1796" width="10.140625" style="1" customWidth="1"/>
    <col min="1797" max="1797" width="5" style="1" bestFit="1" customWidth="1"/>
    <col min="1798" max="1798" width="16.5703125" style="1" customWidth="1"/>
    <col min="1799" max="1799" width="17.85546875" style="1" customWidth="1"/>
    <col min="1800" max="1800" width="25.140625" style="1" customWidth="1"/>
    <col min="1801" max="1801" width="18.140625" style="1" customWidth="1"/>
    <col min="1802" max="1802" width="14" style="1" customWidth="1"/>
    <col min="1803" max="1803" width="12.85546875" style="1" customWidth="1"/>
    <col min="1804" max="1804" width="11.85546875" style="1" customWidth="1"/>
    <col min="1805" max="2047" width="9.140625" style="1"/>
    <col min="2048" max="2048" width="4.7109375" style="1" customWidth="1"/>
    <col min="2049" max="2049" width="70.5703125" style="1" customWidth="1"/>
    <col min="2050" max="2050" width="13.140625" style="1" customWidth="1"/>
    <col min="2051" max="2051" width="5.85546875" style="1" bestFit="1" customWidth="1"/>
    <col min="2052" max="2052" width="10.140625" style="1" customWidth="1"/>
    <col min="2053" max="2053" width="5" style="1" bestFit="1" customWidth="1"/>
    <col min="2054" max="2054" width="16.5703125" style="1" customWidth="1"/>
    <col min="2055" max="2055" width="17.85546875" style="1" customWidth="1"/>
    <col min="2056" max="2056" width="25.140625" style="1" customWidth="1"/>
    <col min="2057" max="2057" width="18.140625" style="1" customWidth="1"/>
    <col min="2058" max="2058" width="14" style="1" customWidth="1"/>
    <col min="2059" max="2059" width="12.85546875" style="1" customWidth="1"/>
    <col min="2060" max="2060" width="11.85546875" style="1" customWidth="1"/>
    <col min="2061" max="2303" width="9.140625" style="1"/>
    <col min="2304" max="2304" width="4.7109375" style="1" customWidth="1"/>
    <col min="2305" max="2305" width="70.5703125" style="1" customWidth="1"/>
    <col min="2306" max="2306" width="13.140625" style="1" customWidth="1"/>
    <col min="2307" max="2307" width="5.85546875" style="1" bestFit="1" customWidth="1"/>
    <col min="2308" max="2308" width="10.140625" style="1" customWidth="1"/>
    <col min="2309" max="2309" width="5" style="1" bestFit="1" customWidth="1"/>
    <col min="2310" max="2310" width="16.5703125" style="1" customWidth="1"/>
    <col min="2311" max="2311" width="17.85546875" style="1" customWidth="1"/>
    <col min="2312" max="2312" width="25.140625" style="1" customWidth="1"/>
    <col min="2313" max="2313" width="18.140625" style="1" customWidth="1"/>
    <col min="2314" max="2314" width="14" style="1" customWidth="1"/>
    <col min="2315" max="2315" width="12.85546875" style="1" customWidth="1"/>
    <col min="2316" max="2316" width="11.85546875" style="1" customWidth="1"/>
    <col min="2317" max="2559" width="9.140625" style="1"/>
    <col min="2560" max="2560" width="4.7109375" style="1" customWidth="1"/>
    <col min="2561" max="2561" width="70.5703125" style="1" customWidth="1"/>
    <col min="2562" max="2562" width="13.140625" style="1" customWidth="1"/>
    <col min="2563" max="2563" width="5.85546875" style="1" bestFit="1" customWidth="1"/>
    <col min="2564" max="2564" width="10.140625" style="1" customWidth="1"/>
    <col min="2565" max="2565" width="5" style="1" bestFit="1" customWidth="1"/>
    <col min="2566" max="2566" width="16.5703125" style="1" customWidth="1"/>
    <col min="2567" max="2567" width="17.85546875" style="1" customWidth="1"/>
    <col min="2568" max="2568" width="25.140625" style="1" customWidth="1"/>
    <col min="2569" max="2569" width="18.140625" style="1" customWidth="1"/>
    <col min="2570" max="2570" width="14" style="1" customWidth="1"/>
    <col min="2571" max="2571" width="12.85546875" style="1" customWidth="1"/>
    <col min="2572" max="2572" width="11.85546875" style="1" customWidth="1"/>
    <col min="2573" max="2815" width="9.140625" style="1"/>
    <col min="2816" max="2816" width="4.7109375" style="1" customWidth="1"/>
    <col min="2817" max="2817" width="70.5703125" style="1" customWidth="1"/>
    <col min="2818" max="2818" width="13.140625" style="1" customWidth="1"/>
    <col min="2819" max="2819" width="5.85546875" style="1" bestFit="1" customWidth="1"/>
    <col min="2820" max="2820" width="10.140625" style="1" customWidth="1"/>
    <col min="2821" max="2821" width="5" style="1" bestFit="1" customWidth="1"/>
    <col min="2822" max="2822" width="16.5703125" style="1" customWidth="1"/>
    <col min="2823" max="2823" width="17.85546875" style="1" customWidth="1"/>
    <col min="2824" max="2824" width="25.140625" style="1" customWidth="1"/>
    <col min="2825" max="2825" width="18.140625" style="1" customWidth="1"/>
    <col min="2826" max="2826" width="14" style="1" customWidth="1"/>
    <col min="2827" max="2827" width="12.85546875" style="1" customWidth="1"/>
    <col min="2828" max="2828" width="11.85546875" style="1" customWidth="1"/>
    <col min="2829" max="3071" width="9.140625" style="1"/>
    <col min="3072" max="3072" width="4.7109375" style="1" customWidth="1"/>
    <col min="3073" max="3073" width="70.5703125" style="1" customWidth="1"/>
    <col min="3074" max="3074" width="13.140625" style="1" customWidth="1"/>
    <col min="3075" max="3075" width="5.85546875" style="1" bestFit="1" customWidth="1"/>
    <col min="3076" max="3076" width="10.140625" style="1" customWidth="1"/>
    <col min="3077" max="3077" width="5" style="1" bestFit="1" customWidth="1"/>
    <col min="3078" max="3078" width="16.5703125" style="1" customWidth="1"/>
    <col min="3079" max="3079" width="17.85546875" style="1" customWidth="1"/>
    <col min="3080" max="3080" width="25.140625" style="1" customWidth="1"/>
    <col min="3081" max="3081" width="18.140625" style="1" customWidth="1"/>
    <col min="3082" max="3082" width="14" style="1" customWidth="1"/>
    <col min="3083" max="3083" width="12.85546875" style="1" customWidth="1"/>
    <col min="3084" max="3084" width="11.85546875" style="1" customWidth="1"/>
    <col min="3085" max="3327" width="9.140625" style="1"/>
    <col min="3328" max="3328" width="4.7109375" style="1" customWidth="1"/>
    <col min="3329" max="3329" width="70.5703125" style="1" customWidth="1"/>
    <col min="3330" max="3330" width="13.140625" style="1" customWidth="1"/>
    <col min="3331" max="3331" width="5.85546875" style="1" bestFit="1" customWidth="1"/>
    <col min="3332" max="3332" width="10.140625" style="1" customWidth="1"/>
    <col min="3333" max="3333" width="5" style="1" bestFit="1" customWidth="1"/>
    <col min="3334" max="3334" width="16.5703125" style="1" customWidth="1"/>
    <col min="3335" max="3335" width="17.85546875" style="1" customWidth="1"/>
    <col min="3336" max="3336" width="25.140625" style="1" customWidth="1"/>
    <col min="3337" max="3337" width="18.140625" style="1" customWidth="1"/>
    <col min="3338" max="3338" width="14" style="1" customWidth="1"/>
    <col min="3339" max="3339" width="12.85546875" style="1" customWidth="1"/>
    <col min="3340" max="3340" width="11.85546875" style="1" customWidth="1"/>
    <col min="3341" max="3583" width="9.140625" style="1"/>
    <col min="3584" max="3584" width="4.7109375" style="1" customWidth="1"/>
    <col min="3585" max="3585" width="70.5703125" style="1" customWidth="1"/>
    <col min="3586" max="3586" width="13.140625" style="1" customWidth="1"/>
    <col min="3587" max="3587" width="5.85546875" style="1" bestFit="1" customWidth="1"/>
    <col min="3588" max="3588" width="10.140625" style="1" customWidth="1"/>
    <col min="3589" max="3589" width="5" style="1" bestFit="1" customWidth="1"/>
    <col min="3590" max="3590" width="16.5703125" style="1" customWidth="1"/>
    <col min="3591" max="3591" width="17.85546875" style="1" customWidth="1"/>
    <col min="3592" max="3592" width="25.140625" style="1" customWidth="1"/>
    <col min="3593" max="3593" width="18.140625" style="1" customWidth="1"/>
    <col min="3594" max="3594" width="14" style="1" customWidth="1"/>
    <col min="3595" max="3595" width="12.85546875" style="1" customWidth="1"/>
    <col min="3596" max="3596" width="11.85546875" style="1" customWidth="1"/>
    <col min="3597" max="3839" width="9.140625" style="1"/>
    <col min="3840" max="3840" width="4.7109375" style="1" customWidth="1"/>
    <col min="3841" max="3841" width="70.5703125" style="1" customWidth="1"/>
    <col min="3842" max="3842" width="13.140625" style="1" customWidth="1"/>
    <col min="3843" max="3843" width="5.85546875" style="1" bestFit="1" customWidth="1"/>
    <col min="3844" max="3844" width="10.140625" style="1" customWidth="1"/>
    <col min="3845" max="3845" width="5" style="1" bestFit="1" customWidth="1"/>
    <col min="3846" max="3846" width="16.5703125" style="1" customWidth="1"/>
    <col min="3847" max="3847" width="17.85546875" style="1" customWidth="1"/>
    <col min="3848" max="3848" width="25.140625" style="1" customWidth="1"/>
    <col min="3849" max="3849" width="18.140625" style="1" customWidth="1"/>
    <col min="3850" max="3850" width="14" style="1" customWidth="1"/>
    <col min="3851" max="3851" width="12.85546875" style="1" customWidth="1"/>
    <col min="3852" max="3852" width="11.85546875" style="1" customWidth="1"/>
    <col min="3853" max="4095" width="9.140625" style="1"/>
    <col min="4096" max="4096" width="4.7109375" style="1" customWidth="1"/>
    <col min="4097" max="4097" width="70.5703125" style="1" customWidth="1"/>
    <col min="4098" max="4098" width="13.140625" style="1" customWidth="1"/>
    <col min="4099" max="4099" width="5.85546875" style="1" bestFit="1" customWidth="1"/>
    <col min="4100" max="4100" width="10.140625" style="1" customWidth="1"/>
    <col min="4101" max="4101" width="5" style="1" bestFit="1" customWidth="1"/>
    <col min="4102" max="4102" width="16.5703125" style="1" customWidth="1"/>
    <col min="4103" max="4103" width="17.85546875" style="1" customWidth="1"/>
    <col min="4104" max="4104" width="25.140625" style="1" customWidth="1"/>
    <col min="4105" max="4105" width="18.140625" style="1" customWidth="1"/>
    <col min="4106" max="4106" width="14" style="1" customWidth="1"/>
    <col min="4107" max="4107" width="12.85546875" style="1" customWidth="1"/>
    <col min="4108" max="4108" width="11.85546875" style="1" customWidth="1"/>
    <col min="4109" max="4351" width="9.140625" style="1"/>
    <col min="4352" max="4352" width="4.7109375" style="1" customWidth="1"/>
    <col min="4353" max="4353" width="70.5703125" style="1" customWidth="1"/>
    <col min="4354" max="4354" width="13.140625" style="1" customWidth="1"/>
    <col min="4355" max="4355" width="5.85546875" style="1" bestFit="1" customWidth="1"/>
    <col min="4356" max="4356" width="10.140625" style="1" customWidth="1"/>
    <col min="4357" max="4357" width="5" style="1" bestFit="1" customWidth="1"/>
    <col min="4358" max="4358" width="16.5703125" style="1" customWidth="1"/>
    <col min="4359" max="4359" width="17.85546875" style="1" customWidth="1"/>
    <col min="4360" max="4360" width="25.140625" style="1" customWidth="1"/>
    <col min="4361" max="4361" width="18.140625" style="1" customWidth="1"/>
    <col min="4362" max="4362" width="14" style="1" customWidth="1"/>
    <col min="4363" max="4363" width="12.85546875" style="1" customWidth="1"/>
    <col min="4364" max="4364" width="11.85546875" style="1" customWidth="1"/>
    <col min="4365" max="4607" width="9.140625" style="1"/>
    <col min="4608" max="4608" width="4.7109375" style="1" customWidth="1"/>
    <col min="4609" max="4609" width="70.5703125" style="1" customWidth="1"/>
    <col min="4610" max="4610" width="13.140625" style="1" customWidth="1"/>
    <col min="4611" max="4611" width="5.85546875" style="1" bestFit="1" customWidth="1"/>
    <col min="4612" max="4612" width="10.140625" style="1" customWidth="1"/>
    <col min="4613" max="4613" width="5" style="1" bestFit="1" customWidth="1"/>
    <col min="4614" max="4614" width="16.5703125" style="1" customWidth="1"/>
    <col min="4615" max="4615" width="17.85546875" style="1" customWidth="1"/>
    <col min="4616" max="4616" width="25.140625" style="1" customWidth="1"/>
    <col min="4617" max="4617" width="18.140625" style="1" customWidth="1"/>
    <col min="4618" max="4618" width="14" style="1" customWidth="1"/>
    <col min="4619" max="4619" width="12.85546875" style="1" customWidth="1"/>
    <col min="4620" max="4620" width="11.85546875" style="1" customWidth="1"/>
    <col min="4621" max="4863" width="9.140625" style="1"/>
    <col min="4864" max="4864" width="4.7109375" style="1" customWidth="1"/>
    <col min="4865" max="4865" width="70.5703125" style="1" customWidth="1"/>
    <col min="4866" max="4866" width="13.140625" style="1" customWidth="1"/>
    <col min="4867" max="4867" width="5.85546875" style="1" bestFit="1" customWidth="1"/>
    <col min="4868" max="4868" width="10.140625" style="1" customWidth="1"/>
    <col min="4869" max="4869" width="5" style="1" bestFit="1" customWidth="1"/>
    <col min="4870" max="4870" width="16.5703125" style="1" customWidth="1"/>
    <col min="4871" max="4871" width="17.85546875" style="1" customWidth="1"/>
    <col min="4872" max="4872" width="25.140625" style="1" customWidth="1"/>
    <col min="4873" max="4873" width="18.140625" style="1" customWidth="1"/>
    <col min="4874" max="4874" width="14" style="1" customWidth="1"/>
    <col min="4875" max="4875" width="12.85546875" style="1" customWidth="1"/>
    <col min="4876" max="4876" width="11.85546875" style="1" customWidth="1"/>
    <col min="4877" max="5119" width="9.140625" style="1"/>
    <col min="5120" max="5120" width="4.7109375" style="1" customWidth="1"/>
    <col min="5121" max="5121" width="70.5703125" style="1" customWidth="1"/>
    <col min="5122" max="5122" width="13.140625" style="1" customWidth="1"/>
    <col min="5123" max="5123" width="5.85546875" style="1" bestFit="1" customWidth="1"/>
    <col min="5124" max="5124" width="10.140625" style="1" customWidth="1"/>
    <col min="5125" max="5125" width="5" style="1" bestFit="1" customWidth="1"/>
    <col min="5126" max="5126" width="16.5703125" style="1" customWidth="1"/>
    <col min="5127" max="5127" width="17.85546875" style="1" customWidth="1"/>
    <col min="5128" max="5128" width="25.140625" style="1" customWidth="1"/>
    <col min="5129" max="5129" width="18.140625" style="1" customWidth="1"/>
    <col min="5130" max="5130" width="14" style="1" customWidth="1"/>
    <col min="5131" max="5131" width="12.85546875" style="1" customWidth="1"/>
    <col min="5132" max="5132" width="11.85546875" style="1" customWidth="1"/>
    <col min="5133" max="5375" width="9.140625" style="1"/>
    <col min="5376" max="5376" width="4.7109375" style="1" customWidth="1"/>
    <col min="5377" max="5377" width="70.5703125" style="1" customWidth="1"/>
    <col min="5378" max="5378" width="13.140625" style="1" customWidth="1"/>
    <col min="5379" max="5379" width="5.85546875" style="1" bestFit="1" customWidth="1"/>
    <col min="5380" max="5380" width="10.140625" style="1" customWidth="1"/>
    <col min="5381" max="5381" width="5" style="1" bestFit="1" customWidth="1"/>
    <col min="5382" max="5382" width="16.5703125" style="1" customWidth="1"/>
    <col min="5383" max="5383" width="17.85546875" style="1" customWidth="1"/>
    <col min="5384" max="5384" width="25.140625" style="1" customWidth="1"/>
    <col min="5385" max="5385" width="18.140625" style="1" customWidth="1"/>
    <col min="5386" max="5386" width="14" style="1" customWidth="1"/>
    <col min="5387" max="5387" width="12.85546875" style="1" customWidth="1"/>
    <col min="5388" max="5388" width="11.85546875" style="1" customWidth="1"/>
    <col min="5389" max="5631" width="9.140625" style="1"/>
    <col min="5632" max="5632" width="4.7109375" style="1" customWidth="1"/>
    <col min="5633" max="5633" width="70.5703125" style="1" customWidth="1"/>
    <col min="5634" max="5634" width="13.140625" style="1" customWidth="1"/>
    <col min="5635" max="5635" width="5.85546875" style="1" bestFit="1" customWidth="1"/>
    <col min="5636" max="5636" width="10.140625" style="1" customWidth="1"/>
    <col min="5637" max="5637" width="5" style="1" bestFit="1" customWidth="1"/>
    <col min="5638" max="5638" width="16.5703125" style="1" customWidth="1"/>
    <col min="5639" max="5639" width="17.85546875" style="1" customWidth="1"/>
    <col min="5640" max="5640" width="25.140625" style="1" customWidth="1"/>
    <col min="5641" max="5641" width="18.140625" style="1" customWidth="1"/>
    <col min="5642" max="5642" width="14" style="1" customWidth="1"/>
    <col min="5643" max="5643" width="12.85546875" style="1" customWidth="1"/>
    <col min="5644" max="5644" width="11.85546875" style="1" customWidth="1"/>
    <col min="5645" max="5887" width="9.140625" style="1"/>
    <col min="5888" max="5888" width="4.7109375" style="1" customWidth="1"/>
    <col min="5889" max="5889" width="70.5703125" style="1" customWidth="1"/>
    <col min="5890" max="5890" width="13.140625" style="1" customWidth="1"/>
    <col min="5891" max="5891" width="5.85546875" style="1" bestFit="1" customWidth="1"/>
    <col min="5892" max="5892" width="10.140625" style="1" customWidth="1"/>
    <col min="5893" max="5893" width="5" style="1" bestFit="1" customWidth="1"/>
    <col min="5894" max="5894" width="16.5703125" style="1" customWidth="1"/>
    <col min="5895" max="5895" width="17.85546875" style="1" customWidth="1"/>
    <col min="5896" max="5896" width="25.140625" style="1" customWidth="1"/>
    <col min="5897" max="5897" width="18.140625" style="1" customWidth="1"/>
    <col min="5898" max="5898" width="14" style="1" customWidth="1"/>
    <col min="5899" max="5899" width="12.85546875" style="1" customWidth="1"/>
    <col min="5900" max="5900" width="11.85546875" style="1" customWidth="1"/>
    <col min="5901" max="6143" width="9.140625" style="1"/>
    <col min="6144" max="6144" width="4.7109375" style="1" customWidth="1"/>
    <col min="6145" max="6145" width="70.5703125" style="1" customWidth="1"/>
    <col min="6146" max="6146" width="13.140625" style="1" customWidth="1"/>
    <col min="6147" max="6147" width="5.85546875" style="1" bestFit="1" customWidth="1"/>
    <col min="6148" max="6148" width="10.140625" style="1" customWidth="1"/>
    <col min="6149" max="6149" width="5" style="1" bestFit="1" customWidth="1"/>
    <col min="6150" max="6150" width="16.5703125" style="1" customWidth="1"/>
    <col min="6151" max="6151" width="17.85546875" style="1" customWidth="1"/>
    <col min="6152" max="6152" width="25.140625" style="1" customWidth="1"/>
    <col min="6153" max="6153" width="18.140625" style="1" customWidth="1"/>
    <col min="6154" max="6154" width="14" style="1" customWidth="1"/>
    <col min="6155" max="6155" width="12.85546875" style="1" customWidth="1"/>
    <col min="6156" max="6156" width="11.85546875" style="1" customWidth="1"/>
    <col min="6157" max="6399" width="9.140625" style="1"/>
    <col min="6400" max="6400" width="4.7109375" style="1" customWidth="1"/>
    <col min="6401" max="6401" width="70.5703125" style="1" customWidth="1"/>
    <col min="6402" max="6402" width="13.140625" style="1" customWidth="1"/>
    <col min="6403" max="6403" width="5.85546875" style="1" bestFit="1" customWidth="1"/>
    <col min="6404" max="6404" width="10.140625" style="1" customWidth="1"/>
    <col min="6405" max="6405" width="5" style="1" bestFit="1" customWidth="1"/>
    <col min="6406" max="6406" width="16.5703125" style="1" customWidth="1"/>
    <col min="6407" max="6407" width="17.85546875" style="1" customWidth="1"/>
    <col min="6408" max="6408" width="25.140625" style="1" customWidth="1"/>
    <col min="6409" max="6409" width="18.140625" style="1" customWidth="1"/>
    <col min="6410" max="6410" width="14" style="1" customWidth="1"/>
    <col min="6411" max="6411" width="12.85546875" style="1" customWidth="1"/>
    <col min="6412" max="6412" width="11.85546875" style="1" customWidth="1"/>
    <col min="6413" max="6655" width="9.140625" style="1"/>
    <col min="6656" max="6656" width="4.7109375" style="1" customWidth="1"/>
    <col min="6657" max="6657" width="70.5703125" style="1" customWidth="1"/>
    <col min="6658" max="6658" width="13.140625" style="1" customWidth="1"/>
    <col min="6659" max="6659" width="5.85546875" style="1" bestFit="1" customWidth="1"/>
    <col min="6660" max="6660" width="10.140625" style="1" customWidth="1"/>
    <col min="6661" max="6661" width="5" style="1" bestFit="1" customWidth="1"/>
    <col min="6662" max="6662" width="16.5703125" style="1" customWidth="1"/>
    <col min="6663" max="6663" width="17.85546875" style="1" customWidth="1"/>
    <col min="6664" max="6664" width="25.140625" style="1" customWidth="1"/>
    <col min="6665" max="6665" width="18.140625" style="1" customWidth="1"/>
    <col min="6666" max="6666" width="14" style="1" customWidth="1"/>
    <col min="6667" max="6667" width="12.85546875" style="1" customWidth="1"/>
    <col min="6668" max="6668" width="11.85546875" style="1" customWidth="1"/>
    <col min="6669" max="6911" width="9.140625" style="1"/>
    <col min="6912" max="6912" width="4.7109375" style="1" customWidth="1"/>
    <col min="6913" max="6913" width="70.5703125" style="1" customWidth="1"/>
    <col min="6914" max="6914" width="13.140625" style="1" customWidth="1"/>
    <col min="6915" max="6915" width="5.85546875" style="1" bestFit="1" customWidth="1"/>
    <col min="6916" max="6916" width="10.140625" style="1" customWidth="1"/>
    <col min="6917" max="6917" width="5" style="1" bestFit="1" customWidth="1"/>
    <col min="6918" max="6918" width="16.5703125" style="1" customWidth="1"/>
    <col min="6919" max="6919" width="17.85546875" style="1" customWidth="1"/>
    <col min="6920" max="6920" width="25.140625" style="1" customWidth="1"/>
    <col min="6921" max="6921" width="18.140625" style="1" customWidth="1"/>
    <col min="6922" max="6922" width="14" style="1" customWidth="1"/>
    <col min="6923" max="6923" width="12.85546875" style="1" customWidth="1"/>
    <col min="6924" max="6924" width="11.85546875" style="1" customWidth="1"/>
    <col min="6925" max="7167" width="9.140625" style="1"/>
    <col min="7168" max="7168" width="4.7109375" style="1" customWidth="1"/>
    <col min="7169" max="7169" width="70.5703125" style="1" customWidth="1"/>
    <col min="7170" max="7170" width="13.140625" style="1" customWidth="1"/>
    <col min="7171" max="7171" width="5.85546875" style="1" bestFit="1" customWidth="1"/>
    <col min="7172" max="7172" width="10.140625" style="1" customWidth="1"/>
    <col min="7173" max="7173" width="5" style="1" bestFit="1" customWidth="1"/>
    <col min="7174" max="7174" width="16.5703125" style="1" customWidth="1"/>
    <col min="7175" max="7175" width="17.85546875" style="1" customWidth="1"/>
    <col min="7176" max="7176" width="25.140625" style="1" customWidth="1"/>
    <col min="7177" max="7177" width="18.140625" style="1" customWidth="1"/>
    <col min="7178" max="7178" width="14" style="1" customWidth="1"/>
    <col min="7179" max="7179" width="12.85546875" style="1" customWidth="1"/>
    <col min="7180" max="7180" width="11.85546875" style="1" customWidth="1"/>
    <col min="7181" max="7423" width="9.140625" style="1"/>
    <col min="7424" max="7424" width="4.7109375" style="1" customWidth="1"/>
    <col min="7425" max="7425" width="70.5703125" style="1" customWidth="1"/>
    <col min="7426" max="7426" width="13.140625" style="1" customWidth="1"/>
    <col min="7427" max="7427" width="5.85546875" style="1" bestFit="1" customWidth="1"/>
    <col min="7428" max="7428" width="10.140625" style="1" customWidth="1"/>
    <col min="7429" max="7429" width="5" style="1" bestFit="1" customWidth="1"/>
    <col min="7430" max="7430" width="16.5703125" style="1" customWidth="1"/>
    <col min="7431" max="7431" width="17.85546875" style="1" customWidth="1"/>
    <col min="7432" max="7432" width="25.140625" style="1" customWidth="1"/>
    <col min="7433" max="7433" width="18.140625" style="1" customWidth="1"/>
    <col min="7434" max="7434" width="14" style="1" customWidth="1"/>
    <col min="7435" max="7435" width="12.85546875" style="1" customWidth="1"/>
    <col min="7436" max="7436" width="11.85546875" style="1" customWidth="1"/>
    <col min="7437" max="7679" width="9.140625" style="1"/>
    <col min="7680" max="7680" width="4.7109375" style="1" customWidth="1"/>
    <col min="7681" max="7681" width="70.5703125" style="1" customWidth="1"/>
    <col min="7682" max="7682" width="13.140625" style="1" customWidth="1"/>
    <col min="7683" max="7683" width="5.85546875" style="1" bestFit="1" customWidth="1"/>
    <col min="7684" max="7684" width="10.140625" style="1" customWidth="1"/>
    <col min="7685" max="7685" width="5" style="1" bestFit="1" customWidth="1"/>
    <col min="7686" max="7686" width="16.5703125" style="1" customWidth="1"/>
    <col min="7687" max="7687" width="17.85546875" style="1" customWidth="1"/>
    <col min="7688" max="7688" width="25.140625" style="1" customWidth="1"/>
    <col min="7689" max="7689" width="18.140625" style="1" customWidth="1"/>
    <col min="7690" max="7690" width="14" style="1" customWidth="1"/>
    <col min="7691" max="7691" width="12.85546875" style="1" customWidth="1"/>
    <col min="7692" max="7692" width="11.85546875" style="1" customWidth="1"/>
    <col min="7693" max="7935" width="9.140625" style="1"/>
    <col min="7936" max="7936" width="4.7109375" style="1" customWidth="1"/>
    <col min="7937" max="7937" width="70.5703125" style="1" customWidth="1"/>
    <col min="7938" max="7938" width="13.140625" style="1" customWidth="1"/>
    <col min="7939" max="7939" width="5.85546875" style="1" bestFit="1" customWidth="1"/>
    <col min="7940" max="7940" width="10.140625" style="1" customWidth="1"/>
    <col min="7941" max="7941" width="5" style="1" bestFit="1" customWidth="1"/>
    <col min="7942" max="7942" width="16.5703125" style="1" customWidth="1"/>
    <col min="7943" max="7943" width="17.85546875" style="1" customWidth="1"/>
    <col min="7944" max="7944" width="25.140625" style="1" customWidth="1"/>
    <col min="7945" max="7945" width="18.140625" style="1" customWidth="1"/>
    <col min="7946" max="7946" width="14" style="1" customWidth="1"/>
    <col min="7947" max="7947" width="12.85546875" style="1" customWidth="1"/>
    <col min="7948" max="7948" width="11.85546875" style="1" customWidth="1"/>
    <col min="7949" max="8191" width="9.140625" style="1"/>
    <col min="8192" max="8192" width="4.7109375" style="1" customWidth="1"/>
    <col min="8193" max="8193" width="70.5703125" style="1" customWidth="1"/>
    <col min="8194" max="8194" width="13.140625" style="1" customWidth="1"/>
    <col min="8195" max="8195" width="5.85546875" style="1" bestFit="1" customWidth="1"/>
    <col min="8196" max="8196" width="10.140625" style="1" customWidth="1"/>
    <col min="8197" max="8197" width="5" style="1" bestFit="1" customWidth="1"/>
    <col min="8198" max="8198" width="16.5703125" style="1" customWidth="1"/>
    <col min="8199" max="8199" width="17.85546875" style="1" customWidth="1"/>
    <col min="8200" max="8200" width="25.140625" style="1" customWidth="1"/>
    <col min="8201" max="8201" width="18.140625" style="1" customWidth="1"/>
    <col min="8202" max="8202" width="14" style="1" customWidth="1"/>
    <col min="8203" max="8203" width="12.85546875" style="1" customWidth="1"/>
    <col min="8204" max="8204" width="11.85546875" style="1" customWidth="1"/>
    <col min="8205" max="8447" width="9.140625" style="1"/>
    <col min="8448" max="8448" width="4.7109375" style="1" customWidth="1"/>
    <col min="8449" max="8449" width="70.5703125" style="1" customWidth="1"/>
    <col min="8450" max="8450" width="13.140625" style="1" customWidth="1"/>
    <col min="8451" max="8451" width="5.85546875" style="1" bestFit="1" customWidth="1"/>
    <col min="8452" max="8452" width="10.140625" style="1" customWidth="1"/>
    <col min="8453" max="8453" width="5" style="1" bestFit="1" customWidth="1"/>
    <col min="8454" max="8454" width="16.5703125" style="1" customWidth="1"/>
    <col min="8455" max="8455" width="17.85546875" style="1" customWidth="1"/>
    <col min="8456" max="8456" width="25.140625" style="1" customWidth="1"/>
    <col min="8457" max="8457" width="18.140625" style="1" customWidth="1"/>
    <col min="8458" max="8458" width="14" style="1" customWidth="1"/>
    <col min="8459" max="8459" width="12.85546875" style="1" customWidth="1"/>
    <col min="8460" max="8460" width="11.85546875" style="1" customWidth="1"/>
    <col min="8461" max="8703" width="9.140625" style="1"/>
    <col min="8704" max="8704" width="4.7109375" style="1" customWidth="1"/>
    <col min="8705" max="8705" width="70.5703125" style="1" customWidth="1"/>
    <col min="8706" max="8706" width="13.140625" style="1" customWidth="1"/>
    <col min="8707" max="8707" width="5.85546875" style="1" bestFit="1" customWidth="1"/>
    <col min="8708" max="8708" width="10.140625" style="1" customWidth="1"/>
    <col min="8709" max="8709" width="5" style="1" bestFit="1" customWidth="1"/>
    <col min="8710" max="8710" width="16.5703125" style="1" customWidth="1"/>
    <col min="8711" max="8711" width="17.85546875" style="1" customWidth="1"/>
    <col min="8712" max="8712" width="25.140625" style="1" customWidth="1"/>
    <col min="8713" max="8713" width="18.140625" style="1" customWidth="1"/>
    <col min="8714" max="8714" width="14" style="1" customWidth="1"/>
    <col min="8715" max="8715" width="12.85546875" style="1" customWidth="1"/>
    <col min="8716" max="8716" width="11.85546875" style="1" customWidth="1"/>
    <col min="8717" max="8959" width="9.140625" style="1"/>
    <col min="8960" max="8960" width="4.7109375" style="1" customWidth="1"/>
    <col min="8961" max="8961" width="70.5703125" style="1" customWidth="1"/>
    <col min="8962" max="8962" width="13.140625" style="1" customWidth="1"/>
    <col min="8963" max="8963" width="5.85546875" style="1" bestFit="1" customWidth="1"/>
    <col min="8964" max="8964" width="10.140625" style="1" customWidth="1"/>
    <col min="8965" max="8965" width="5" style="1" bestFit="1" customWidth="1"/>
    <col min="8966" max="8966" width="16.5703125" style="1" customWidth="1"/>
    <col min="8967" max="8967" width="17.85546875" style="1" customWidth="1"/>
    <col min="8968" max="8968" width="25.140625" style="1" customWidth="1"/>
    <col min="8969" max="8969" width="18.140625" style="1" customWidth="1"/>
    <col min="8970" max="8970" width="14" style="1" customWidth="1"/>
    <col min="8971" max="8971" width="12.85546875" style="1" customWidth="1"/>
    <col min="8972" max="8972" width="11.85546875" style="1" customWidth="1"/>
    <col min="8973" max="9215" width="9.140625" style="1"/>
    <col min="9216" max="9216" width="4.7109375" style="1" customWidth="1"/>
    <col min="9217" max="9217" width="70.5703125" style="1" customWidth="1"/>
    <col min="9218" max="9218" width="13.140625" style="1" customWidth="1"/>
    <col min="9219" max="9219" width="5.85546875" style="1" bestFit="1" customWidth="1"/>
    <col min="9220" max="9220" width="10.140625" style="1" customWidth="1"/>
    <col min="9221" max="9221" width="5" style="1" bestFit="1" customWidth="1"/>
    <col min="9222" max="9222" width="16.5703125" style="1" customWidth="1"/>
    <col min="9223" max="9223" width="17.85546875" style="1" customWidth="1"/>
    <col min="9224" max="9224" width="25.140625" style="1" customWidth="1"/>
    <col min="9225" max="9225" width="18.140625" style="1" customWidth="1"/>
    <col min="9226" max="9226" width="14" style="1" customWidth="1"/>
    <col min="9227" max="9227" width="12.85546875" style="1" customWidth="1"/>
    <col min="9228" max="9228" width="11.85546875" style="1" customWidth="1"/>
    <col min="9229" max="9471" width="9.140625" style="1"/>
    <col min="9472" max="9472" width="4.7109375" style="1" customWidth="1"/>
    <col min="9473" max="9473" width="70.5703125" style="1" customWidth="1"/>
    <col min="9474" max="9474" width="13.140625" style="1" customWidth="1"/>
    <col min="9475" max="9475" width="5.85546875" style="1" bestFit="1" customWidth="1"/>
    <col min="9476" max="9476" width="10.140625" style="1" customWidth="1"/>
    <col min="9477" max="9477" width="5" style="1" bestFit="1" customWidth="1"/>
    <col min="9478" max="9478" width="16.5703125" style="1" customWidth="1"/>
    <col min="9479" max="9479" width="17.85546875" style="1" customWidth="1"/>
    <col min="9480" max="9480" width="25.140625" style="1" customWidth="1"/>
    <col min="9481" max="9481" width="18.140625" style="1" customWidth="1"/>
    <col min="9482" max="9482" width="14" style="1" customWidth="1"/>
    <col min="9483" max="9483" width="12.85546875" style="1" customWidth="1"/>
    <col min="9484" max="9484" width="11.85546875" style="1" customWidth="1"/>
    <col min="9485" max="9727" width="9.140625" style="1"/>
    <col min="9728" max="9728" width="4.7109375" style="1" customWidth="1"/>
    <col min="9729" max="9729" width="70.5703125" style="1" customWidth="1"/>
    <col min="9730" max="9730" width="13.140625" style="1" customWidth="1"/>
    <col min="9731" max="9731" width="5.85546875" style="1" bestFit="1" customWidth="1"/>
    <col min="9732" max="9732" width="10.140625" style="1" customWidth="1"/>
    <col min="9733" max="9733" width="5" style="1" bestFit="1" customWidth="1"/>
    <col min="9734" max="9734" width="16.5703125" style="1" customWidth="1"/>
    <col min="9735" max="9735" width="17.85546875" style="1" customWidth="1"/>
    <col min="9736" max="9736" width="25.140625" style="1" customWidth="1"/>
    <col min="9737" max="9737" width="18.140625" style="1" customWidth="1"/>
    <col min="9738" max="9738" width="14" style="1" customWidth="1"/>
    <col min="9739" max="9739" width="12.85546875" style="1" customWidth="1"/>
    <col min="9740" max="9740" width="11.85546875" style="1" customWidth="1"/>
    <col min="9741" max="9983" width="9.140625" style="1"/>
    <col min="9984" max="9984" width="4.7109375" style="1" customWidth="1"/>
    <col min="9985" max="9985" width="70.5703125" style="1" customWidth="1"/>
    <col min="9986" max="9986" width="13.140625" style="1" customWidth="1"/>
    <col min="9987" max="9987" width="5.85546875" style="1" bestFit="1" customWidth="1"/>
    <col min="9988" max="9988" width="10.140625" style="1" customWidth="1"/>
    <col min="9989" max="9989" width="5" style="1" bestFit="1" customWidth="1"/>
    <col min="9990" max="9990" width="16.5703125" style="1" customWidth="1"/>
    <col min="9991" max="9991" width="17.85546875" style="1" customWidth="1"/>
    <col min="9992" max="9992" width="25.140625" style="1" customWidth="1"/>
    <col min="9993" max="9993" width="18.140625" style="1" customWidth="1"/>
    <col min="9994" max="9994" width="14" style="1" customWidth="1"/>
    <col min="9995" max="9995" width="12.85546875" style="1" customWidth="1"/>
    <col min="9996" max="9996" width="11.85546875" style="1" customWidth="1"/>
    <col min="9997" max="10239" width="9.140625" style="1"/>
    <col min="10240" max="10240" width="4.7109375" style="1" customWidth="1"/>
    <col min="10241" max="10241" width="70.5703125" style="1" customWidth="1"/>
    <col min="10242" max="10242" width="13.140625" style="1" customWidth="1"/>
    <col min="10243" max="10243" width="5.85546875" style="1" bestFit="1" customWidth="1"/>
    <col min="10244" max="10244" width="10.140625" style="1" customWidth="1"/>
    <col min="10245" max="10245" width="5" style="1" bestFit="1" customWidth="1"/>
    <col min="10246" max="10246" width="16.5703125" style="1" customWidth="1"/>
    <col min="10247" max="10247" width="17.85546875" style="1" customWidth="1"/>
    <col min="10248" max="10248" width="25.140625" style="1" customWidth="1"/>
    <col min="10249" max="10249" width="18.140625" style="1" customWidth="1"/>
    <col min="10250" max="10250" width="14" style="1" customWidth="1"/>
    <col min="10251" max="10251" width="12.85546875" style="1" customWidth="1"/>
    <col min="10252" max="10252" width="11.85546875" style="1" customWidth="1"/>
    <col min="10253" max="10495" width="9.140625" style="1"/>
    <col min="10496" max="10496" width="4.7109375" style="1" customWidth="1"/>
    <col min="10497" max="10497" width="70.5703125" style="1" customWidth="1"/>
    <col min="10498" max="10498" width="13.140625" style="1" customWidth="1"/>
    <col min="10499" max="10499" width="5.85546875" style="1" bestFit="1" customWidth="1"/>
    <col min="10500" max="10500" width="10.140625" style="1" customWidth="1"/>
    <col min="10501" max="10501" width="5" style="1" bestFit="1" customWidth="1"/>
    <col min="10502" max="10502" width="16.5703125" style="1" customWidth="1"/>
    <col min="10503" max="10503" width="17.85546875" style="1" customWidth="1"/>
    <col min="10504" max="10504" width="25.140625" style="1" customWidth="1"/>
    <col min="10505" max="10505" width="18.140625" style="1" customWidth="1"/>
    <col min="10506" max="10506" width="14" style="1" customWidth="1"/>
    <col min="10507" max="10507" width="12.85546875" style="1" customWidth="1"/>
    <col min="10508" max="10508" width="11.85546875" style="1" customWidth="1"/>
    <col min="10509" max="10751" width="9.140625" style="1"/>
    <col min="10752" max="10752" width="4.7109375" style="1" customWidth="1"/>
    <col min="10753" max="10753" width="70.5703125" style="1" customWidth="1"/>
    <col min="10754" max="10754" width="13.140625" style="1" customWidth="1"/>
    <col min="10755" max="10755" width="5.85546875" style="1" bestFit="1" customWidth="1"/>
    <col min="10756" max="10756" width="10.140625" style="1" customWidth="1"/>
    <col min="10757" max="10757" width="5" style="1" bestFit="1" customWidth="1"/>
    <col min="10758" max="10758" width="16.5703125" style="1" customWidth="1"/>
    <col min="10759" max="10759" width="17.85546875" style="1" customWidth="1"/>
    <col min="10760" max="10760" width="25.140625" style="1" customWidth="1"/>
    <col min="10761" max="10761" width="18.140625" style="1" customWidth="1"/>
    <col min="10762" max="10762" width="14" style="1" customWidth="1"/>
    <col min="10763" max="10763" width="12.85546875" style="1" customWidth="1"/>
    <col min="10764" max="10764" width="11.85546875" style="1" customWidth="1"/>
    <col min="10765" max="11007" width="9.140625" style="1"/>
    <col min="11008" max="11008" width="4.7109375" style="1" customWidth="1"/>
    <col min="11009" max="11009" width="70.5703125" style="1" customWidth="1"/>
    <col min="11010" max="11010" width="13.140625" style="1" customWidth="1"/>
    <col min="11011" max="11011" width="5.85546875" style="1" bestFit="1" customWidth="1"/>
    <col min="11012" max="11012" width="10.140625" style="1" customWidth="1"/>
    <col min="11013" max="11013" width="5" style="1" bestFit="1" customWidth="1"/>
    <col min="11014" max="11014" width="16.5703125" style="1" customWidth="1"/>
    <col min="11015" max="11015" width="17.85546875" style="1" customWidth="1"/>
    <col min="11016" max="11016" width="25.140625" style="1" customWidth="1"/>
    <col min="11017" max="11017" width="18.140625" style="1" customWidth="1"/>
    <col min="11018" max="11018" width="14" style="1" customWidth="1"/>
    <col min="11019" max="11019" width="12.85546875" style="1" customWidth="1"/>
    <col min="11020" max="11020" width="11.85546875" style="1" customWidth="1"/>
    <col min="11021" max="11263" width="9.140625" style="1"/>
    <col min="11264" max="11264" width="4.7109375" style="1" customWidth="1"/>
    <col min="11265" max="11265" width="70.5703125" style="1" customWidth="1"/>
    <col min="11266" max="11266" width="13.140625" style="1" customWidth="1"/>
    <col min="11267" max="11267" width="5.85546875" style="1" bestFit="1" customWidth="1"/>
    <col min="11268" max="11268" width="10.140625" style="1" customWidth="1"/>
    <col min="11269" max="11269" width="5" style="1" bestFit="1" customWidth="1"/>
    <col min="11270" max="11270" width="16.5703125" style="1" customWidth="1"/>
    <col min="11271" max="11271" width="17.85546875" style="1" customWidth="1"/>
    <col min="11272" max="11272" width="25.140625" style="1" customWidth="1"/>
    <col min="11273" max="11273" width="18.140625" style="1" customWidth="1"/>
    <col min="11274" max="11274" width="14" style="1" customWidth="1"/>
    <col min="11275" max="11275" width="12.85546875" style="1" customWidth="1"/>
    <col min="11276" max="11276" width="11.85546875" style="1" customWidth="1"/>
    <col min="11277" max="11519" width="9.140625" style="1"/>
    <col min="11520" max="11520" width="4.7109375" style="1" customWidth="1"/>
    <col min="11521" max="11521" width="70.5703125" style="1" customWidth="1"/>
    <col min="11522" max="11522" width="13.140625" style="1" customWidth="1"/>
    <col min="11523" max="11523" width="5.85546875" style="1" bestFit="1" customWidth="1"/>
    <col min="11524" max="11524" width="10.140625" style="1" customWidth="1"/>
    <col min="11525" max="11525" width="5" style="1" bestFit="1" customWidth="1"/>
    <col min="11526" max="11526" width="16.5703125" style="1" customWidth="1"/>
    <col min="11527" max="11527" width="17.85546875" style="1" customWidth="1"/>
    <col min="11528" max="11528" width="25.140625" style="1" customWidth="1"/>
    <col min="11529" max="11529" width="18.140625" style="1" customWidth="1"/>
    <col min="11530" max="11530" width="14" style="1" customWidth="1"/>
    <col min="11531" max="11531" width="12.85546875" style="1" customWidth="1"/>
    <col min="11532" max="11532" width="11.85546875" style="1" customWidth="1"/>
    <col min="11533" max="11775" width="9.140625" style="1"/>
    <col min="11776" max="11776" width="4.7109375" style="1" customWidth="1"/>
    <col min="11777" max="11777" width="70.5703125" style="1" customWidth="1"/>
    <col min="11778" max="11778" width="13.140625" style="1" customWidth="1"/>
    <col min="11779" max="11779" width="5.85546875" style="1" bestFit="1" customWidth="1"/>
    <col min="11780" max="11780" width="10.140625" style="1" customWidth="1"/>
    <col min="11781" max="11781" width="5" style="1" bestFit="1" customWidth="1"/>
    <col min="11782" max="11782" width="16.5703125" style="1" customWidth="1"/>
    <col min="11783" max="11783" width="17.85546875" style="1" customWidth="1"/>
    <col min="11784" max="11784" width="25.140625" style="1" customWidth="1"/>
    <col min="11785" max="11785" width="18.140625" style="1" customWidth="1"/>
    <col min="11786" max="11786" width="14" style="1" customWidth="1"/>
    <col min="11787" max="11787" width="12.85546875" style="1" customWidth="1"/>
    <col min="11788" max="11788" width="11.85546875" style="1" customWidth="1"/>
    <col min="11789" max="12031" width="9.140625" style="1"/>
    <col min="12032" max="12032" width="4.7109375" style="1" customWidth="1"/>
    <col min="12033" max="12033" width="70.5703125" style="1" customWidth="1"/>
    <col min="12034" max="12034" width="13.140625" style="1" customWidth="1"/>
    <col min="12035" max="12035" width="5.85546875" style="1" bestFit="1" customWidth="1"/>
    <col min="12036" max="12036" width="10.140625" style="1" customWidth="1"/>
    <col min="12037" max="12037" width="5" style="1" bestFit="1" customWidth="1"/>
    <col min="12038" max="12038" width="16.5703125" style="1" customWidth="1"/>
    <col min="12039" max="12039" width="17.85546875" style="1" customWidth="1"/>
    <col min="12040" max="12040" width="25.140625" style="1" customWidth="1"/>
    <col min="12041" max="12041" width="18.140625" style="1" customWidth="1"/>
    <col min="12042" max="12042" width="14" style="1" customWidth="1"/>
    <col min="12043" max="12043" width="12.85546875" style="1" customWidth="1"/>
    <col min="12044" max="12044" width="11.85546875" style="1" customWidth="1"/>
    <col min="12045" max="12287" width="9.140625" style="1"/>
    <col min="12288" max="12288" width="4.7109375" style="1" customWidth="1"/>
    <col min="12289" max="12289" width="70.5703125" style="1" customWidth="1"/>
    <col min="12290" max="12290" width="13.140625" style="1" customWidth="1"/>
    <col min="12291" max="12291" width="5.85546875" style="1" bestFit="1" customWidth="1"/>
    <col min="12292" max="12292" width="10.140625" style="1" customWidth="1"/>
    <col min="12293" max="12293" width="5" style="1" bestFit="1" customWidth="1"/>
    <col min="12294" max="12294" width="16.5703125" style="1" customWidth="1"/>
    <col min="12295" max="12295" width="17.85546875" style="1" customWidth="1"/>
    <col min="12296" max="12296" width="25.140625" style="1" customWidth="1"/>
    <col min="12297" max="12297" width="18.140625" style="1" customWidth="1"/>
    <col min="12298" max="12298" width="14" style="1" customWidth="1"/>
    <col min="12299" max="12299" width="12.85546875" style="1" customWidth="1"/>
    <col min="12300" max="12300" width="11.85546875" style="1" customWidth="1"/>
    <col min="12301" max="12543" width="9.140625" style="1"/>
    <col min="12544" max="12544" width="4.7109375" style="1" customWidth="1"/>
    <col min="12545" max="12545" width="70.5703125" style="1" customWidth="1"/>
    <col min="12546" max="12546" width="13.140625" style="1" customWidth="1"/>
    <col min="12547" max="12547" width="5.85546875" style="1" bestFit="1" customWidth="1"/>
    <col min="12548" max="12548" width="10.140625" style="1" customWidth="1"/>
    <col min="12549" max="12549" width="5" style="1" bestFit="1" customWidth="1"/>
    <col min="12550" max="12550" width="16.5703125" style="1" customWidth="1"/>
    <col min="12551" max="12551" width="17.85546875" style="1" customWidth="1"/>
    <col min="12552" max="12552" width="25.140625" style="1" customWidth="1"/>
    <col min="12553" max="12553" width="18.140625" style="1" customWidth="1"/>
    <col min="12554" max="12554" width="14" style="1" customWidth="1"/>
    <col min="12555" max="12555" width="12.85546875" style="1" customWidth="1"/>
    <col min="12556" max="12556" width="11.85546875" style="1" customWidth="1"/>
    <col min="12557" max="12799" width="9.140625" style="1"/>
    <col min="12800" max="12800" width="4.7109375" style="1" customWidth="1"/>
    <col min="12801" max="12801" width="70.5703125" style="1" customWidth="1"/>
    <col min="12802" max="12802" width="13.140625" style="1" customWidth="1"/>
    <col min="12803" max="12803" width="5.85546875" style="1" bestFit="1" customWidth="1"/>
    <col min="12804" max="12804" width="10.140625" style="1" customWidth="1"/>
    <col min="12805" max="12805" width="5" style="1" bestFit="1" customWidth="1"/>
    <col min="12806" max="12806" width="16.5703125" style="1" customWidth="1"/>
    <col min="12807" max="12807" width="17.85546875" style="1" customWidth="1"/>
    <col min="12808" max="12808" width="25.140625" style="1" customWidth="1"/>
    <col min="12809" max="12809" width="18.140625" style="1" customWidth="1"/>
    <col min="12810" max="12810" width="14" style="1" customWidth="1"/>
    <col min="12811" max="12811" width="12.85546875" style="1" customWidth="1"/>
    <col min="12812" max="12812" width="11.85546875" style="1" customWidth="1"/>
    <col min="12813" max="13055" width="9.140625" style="1"/>
    <col min="13056" max="13056" width="4.7109375" style="1" customWidth="1"/>
    <col min="13057" max="13057" width="70.5703125" style="1" customWidth="1"/>
    <col min="13058" max="13058" width="13.140625" style="1" customWidth="1"/>
    <col min="13059" max="13059" width="5.85546875" style="1" bestFit="1" customWidth="1"/>
    <col min="13060" max="13060" width="10.140625" style="1" customWidth="1"/>
    <col min="13061" max="13061" width="5" style="1" bestFit="1" customWidth="1"/>
    <col min="13062" max="13062" width="16.5703125" style="1" customWidth="1"/>
    <col min="13063" max="13063" width="17.85546875" style="1" customWidth="1"/>
    <col min="13064" max="13064" width="25.140625" style="1" customWidth="1"/>
    <col min="13065" max="13065" width="18.140625" style="1" customWidth="1"/>
    <col min="13066" max="13066" width="14" style="1" customWidth="1"/>
    <col min="13067" max="13067" width="12.85546875" style="1" customWidth="1"/>
    <col min="13068" max="13068" width="11.85546875" style="1" customWidth="1"/>
    <col min="13069" max="13311" width="9.140625" style="1"/>
    <col min="13312" max="13312" width="4.7109375" style="1" customWidth="1"/>
    <col min="13313" max="13313" width="70.5703125" style="1" customWidth="1"/>
    <col min="13314" max="13314" width="13.140625" style="1" customWidth="1"/>
    <col min="13315" max="13315" width="5.85546875" style="1" bestFit="1" customWidth="1"/>
    <col min="13316" max="13316" width="10.140625" style="1" customWidth="1"/>
    <col min="13317" max="13317" width="5" style="1" bestFit="1" customWidth="1"/>
    <col min="13318" max="13318" width="16.5703125" style="1" customWidth="1"/>
    <col min="13319" max="13319" width="17.85546875" style="1" customWidth="1"/>
    <col min="13320" max="13320" width="25.140625" style="1" customWidth="1"/>
    <col min="13321" max="13321" width="18.140625" style="1" customWidth="1"/>
    <col min="13322" max="13322" width="14" style="1" customWidth="1"/>
    <col min="13323" max="13323" width="12.85546875" style="1" customWidth="1"/>
    <col min="13324" max="13324" width="11.85546875" style="1" customWidth="1"/>
    <col min="13325" max="13567" width="9.140625" style="1"/>
    <col min="13568" max="13568" width="4.7109375" style="1" customWidth="1"/>
    <col min="13569" max="13569" width="70.5703125" style="1" customWidth="1"/>
    <col min="13570" max="13570" width="13.140625" style="1" customWidth="1"/>
    <col min="13571" max="13571" width="5.85546875" style="1" bestFit="1" customWidth="1"/>
    <col min="13572" max="13572" width="10.140625" style="1" customWidth="1"/>
    <col min="13573" max="13573" width="5" style="1" bestFit="1" customWidth="1"/>
    <col min="13574" max="13574" width="16.5703125" style="1" customWidth="1"/>
    <col min="13575" max="13575" width="17.85546875" style="1" customWidth="1"/>
    <col min="13576" max="13576" width="25.140625" style="1" customWidth="1"/>
    <col min="13577" max="13577" width="18.140625" style="1" customWidth="1"/>
    <col min="13578" max="13578" width="14" style="1" customWidth="1"/>
    <col min="13579" max="13579" width="12.85546875" style="1" customWidth="1"/>
    <col min="13580" max="13580" width="11.85546875" style="1" customWidth="1"/>
    <col min="13581" max="13823" width="9.140625" style="1"/>
    <col min="13824" max="13824" width="4.7109375" style="1" customWidth="1"/>
    <col min="13825" max="13825" width="70.5703125" style="1" customWidth="1"/>
    <col min="13826" max="13826" width="13.140625" style="1" customWidth="1"/>
    <col min="13827" max="13827" width="5.85546875" style="1" bestFit="1" customWidth="1"/>
    <col min="13828" max="13828" width="10.140625" style="1" customWidth="1"/>
    <col min="13829" max="13829" width="5" style="1" bestFit="1" customWidth="1"/>
    <col min="13830" max="13830" width="16.5703125" style="1" customWidth="1"/>
    <col min="13831" max="13831" width="17.85546875" style="1" customWidth="1"/>
    <col min="13832" max="13832" width="25.140625" style="1" customWidth="1"/>
    <col min="13833" max="13833" width="18.140625" style="1" customWidth="1"/>
    <col min="13834" max="13834" width="14" style="1" customWidth="1"/>
    <col min="13835" max="13835" width="12.85546875" style="1" customWidth="1"/>
    <col min="13836" max="13836" width="11.85546875" style="1" customWidth="1"/>
    <col min="13837" max="14079" width="9.140625" style="1"/>
    <col min="14080" max="14080" width="4.7109375" style="1" customWidth="1"/>
    <col min="14081" max="14081" width="70.5703125" style="1" customWidth="1"/>
    <col min="14082" max="14082" width="13.140625" style="1" customWidth="1"/>
    <col min="14083" max="14083" width="5.85546875" style="1" bestFit="1" customWidth="1"/>
    <col min="14084" max="14084" width="10.140625" style="1" customWidth="1"/>
    <col min="14085" max="14085" width="5" style="1" bestFit="1" customWidth="1"/>
    <col min="14086" max="14086" width="16.5703125" style="1" customWidth="1"/>
    <col min="14087" max="14087" width="17.85546875" style="1" customWidth="1"/>
    <col min="14088" max="14088" width="25.140625" style="1" customWidth="1"/>
    <col min="14089" max="14089" width="18.140625" style="1" customWidth="1"/>
    <col min="14090" max="14090" width="14" style="1" customWidth="1"/>
    <col min="14091" max="14091" width="12.85546875" style="1" customWidth="1"/>
    <col min="14092" max="14092" width="11.85546875" style="1" customWidth="1"/>
    <col min="14093" max="14335" width="9.140625" style="1"/>
    <col min="14336" max="14336" width="4.7109375" style="1" customWidth="1"/>
    <col min="14337" max="14337" width="70.5703125" style="1" customWidth="1"/>
    <col min="14338" max="14338" width="13.140625" style="1" customWidth="1"/>
    <col min="14339" max="14339" width="5.85546875" style="1" bestFit="1" customWidth="1"/>
    <col min="14340" max="14340" width="10.140625" style="1" customWidth="1"/>
    <col min="14341" max="14341" width="5" style="1" bestFit="1" customWidth="1"/>
    <col min="14342" max="14342" width="16.5703125" style="1" customWidth="1"/>
    <col min="14343" max="14343" width="17.85546875" style="1" customWidth="1"/>
    <col min="14344" max="14344" width="25.140625" style="1" customWidth="1"/>
    <col min="14345" max="14345" width="18.140625" style="1" customWidth="1"/>
    <col min="14346" max="14346" width="14" style="1" customWidth="1"/>
    <col min="14347" max="14347" width="12.85546875" style="1" customWidth="1"/>
    <col min="14348" max="14348" width="11.85546875" style="1" customWidth="1"/>
    <col min="14349" max="14591" width="9.140625" style="1"/>
    <col min="14592" max="14592" width="4.7109375" style="1" customWidth="1"/>
    <col min="14593" max="14593" width="70.5703125" style="1" customWidth="1"/>
    <col min="14594" max="14594" width="13.140625" style="1" customWidth="1"/>
    <col min="14595" max="14595" width="5.85546875" style="1" bestFit="1" customWidth="1"/>
    <col min="14596" max="14596" width="10.140625" style="1" customWidth="1"/>
    <col min="14597" max="14597" width="5" style="1" bestFit="1" customWidth="1"/>
    <col min="14598" max="14598" width="16.5703125" style="1" customWidth="1"/>
    <col min="14599" max="14599" width="17.85546875" style="1" customWidth="1"/>
    <col min="14600" max="14600" width="25.140625" style="1" customWidth="1"/>
    <col min="14601" max="14601" width="18.140625" style="1" customWidth="1"/>
    <col min="14602" max="14602" width="14" style="1" customWidth="1"/>
    <col min="14603" max="14603" width="12.85546875" style="1" customWidth="1"/>
    <col min="14604" max="14604" width="11.85546875" style="1" customWidth="1"/>
    <col min="14605" max="14847" width="9.140625" style="1"/>
    <col min="14848" max="14848" width="4.7109375" style="1" customWidth="1"/>
    <col min="14849" max="14849" width="70.5703125" style="1" customWidth="1"/>
    <col min="14850" max="14850" width="13.140625" style="1" customWidth="1"/>
    <col min="14851" max="14851" width="5.85546875" style="1" bestFit="1" customWidth="1"/>
    <col min="14852" max="14852" width="10.140625" style="1" customWidth="1"/>
    <col min="14853" max="14853" width="5" style="1" bestFit="1" customWidth="1"/>
    <col min="14854" max="14854" width="16.5703125" style="1" customWidth="1"/>
    <col min="14855" max="14855" width="17.85546875" style="1" customWidth="1"/>
    <col min="14856" max="14856" width="25.140625" style="1" customWidth="1"/>
    <col min="14857" max="14857" width="18.140625" style="1" customWidth="1"/>
    <col min="14858" max="14858" width="14" style="1" customWidth="1"/>
    <col min="14859" max="14859" width="12.85546875" style="1" customWidth="1"/>
    <col min="14860" max="14860" width="11.85546875" style="1" customWidth="1"/>
    <col min="14861" max="15103" width="9.140625" style="1"/>
    <col min="15104" max="15104" width="4.7109375" style="1" customWidth="1"/>
    <col min="15105" max="15105" width="70.5703125" style="1" customWidth="1"/>
    <col min="15106" max="15106" width="13.140625" style="1" customWidth="1"/>
    <col min="15107" max="15107" width="5.85546875" style="1" bestFit="1" customWidth="1"/>
    <col min="15108" max="15108" width="10.140625" style="1" customWidth="1"/>
    <col min="15109" max="15109" width="5" style="1" bestFit="1" customWidth="1"/>
    <col min="15110" max="15110" width="16.5703125" style="1" customWidth="1"/>
    <col min="15111" max="15111" width="17.85546875" style="1" customWidth="1"/>
    <col min="15112" max="15112" width="25.140625" style="1" customWidth="1"/>
    <col min="15113" max="15113" width="18.140625" style="1" customWidth="1"/>
    <col min="15114" max="15114" width="14" style="1" customWidth="1"/>
    <col min="15115" max="15115" width="12.85546875" style="1" customWidth="1"/>
    <col min="15116" max="15116" width="11.85546875" style="1" customWidth="1"/>
    <col min="15117" max="15359" width="9.140625" style="1"/>
    <col min="15360" max="15360" width="4.7109375" style="1" customWidth="1"/>
    <col min="15361" max="15361" width="70.5703125" style="1" customWidth="1"/>
    <col min="15362" max="15362" width="13.140625" style="1" customWidth="1"/>
    <col min="15363" max="15363" width="5.85546875" style="1" bestFit="1" customWidth="1"/>
    <col min="15364" max="15364" width="10.140625" style="1" customWidth="1"/>
    <col min="15365" max="15365" width="5" style="1" bestFit="1" customWidth="1"/>
    <col min="15366" max="15366" width="16.5703125" style="1" customWidth="1"/>
    <col min="15367" max="15367" width="17.85546875" style="1" customWidth="1"/>
    <col min="15368" max="15368" width="25.140625" style="1" customWidth="1"/>
    <col min="15369" max="15369" width="18.140625" style="1" customWidth="1"/>
    <col min="15370" max="15370" width="14" style="1" customWidth="1"/>
    <col min="15371" max="15371" width="12.85546875" style="1" customWidth="1"/>
    <col min="15372" max="15372" width="11.85546875" style="1" customWidth="1"/>
    <col min="15373" max="15615" width="9.140625" style="1"/>
    <col min="15616" max="15616" width="4.7109375" style="1" customWidth="1"/>
    <col min="15617" max="15617" width="70.5703125" style="1" customWidth="1"/>
    <col min="15618" max="15618" width="13.140625" style="1" customWidth="1"/>
    <col min="15619" max="15619" width="5.85546875" style="1" bestFit="1" customWidth="1"/>
    <col min="15620" max="15620" width="10.140625" style="1" customWidth="1"/>
    <col min="15621" max="15621" width="5" style="1" bestFit="1" customWidth="1"/>
    <col min="15622" max="15622" width="16.5703125" style="1" customWidth="1"/>
    <col min="15623" max="15623" width="17.85546875" style="1" customWidth="1"/>
    <col min="15624" max="15624" width="25.140625" style="1" customWidth="1"/>
    <col min="15625" max="15625" width="18.140625" style="1" customWidth="1"/>
    <col min="15626" max="15626" width="14" style="1" customWidth="1"/>
    <col min="15627" max="15627" width="12.85546875" style="1" customWidth="1"/>
    <col min="15628" max="15628" width="11.85546875" style="1" customWidth="1"/>
    <col min="15629" max="15871" width="9.140625" style="1"/>
    <col min="15872" max="15872" width="4.7109375" style="1" customWidth="1"/>
    <col min="15873" max="15873" width="70.5703125" style="1" customWidth="1"/>
    <col min="15874" max="15874" width="13.140625" style="1" customWidth="1"/>
    <col min="15875" max="15875" width="5.85546875" style="1" bestFit="1" customWidth="1"/>
    <col min="15876" max="15876" width="10.140625" style="1" customWidth="1"/>
    <col min="15877" max="15877" width="5" style="1" bestFit="1" customWidth="1"/>
    <col min="15878" max="15878" width="16.5703125" style="1" customWidth="1"/>
    <col min="15879" max="15879" width="17.85546875" style="1" customWidth="1"/>
    <col min="15880" max="15880" width="25.140625" style="1" customWidth="1"/>
    <col min="15881" max="15881" width="18.140625" style="1" customWidth="1"/>
    <col min="15882" max="15882" width="14" style="1" customWidth="1"/>
    <col min="15883" max="15883" width="12.85546875" style="1" customWidth="1"/>
    <col min="15884" max="15884" width="11.85546875" style="1" customWidth="1"/>
    <col min="15885" max="16127" width="9.140625" style="1"/>
    <col min="16128" max="16128" width="4.7109375" style="1" customWidth="1"/>
    <col min="16129" max="16129" width="70.5703125" style="1" customWidth="1"/>
    <col min="16130" max="16130" width="13.140625" style="1" customWidth="1"/>
    <col min="16131" max="16131" width="5.85546875" style="1" bestFit="1" customWidth="1"/>
    <col min="16132" max="16132" width="10.140625" style="1" customWidth="1"/>
    <col min="16133" max="16133" width="5" style="1" bestFit="1" customWidth="1"/>
    <col min="16134" max="16134" width="16.5703125" style="1" customWidth="1"/>
    <col min="16135" max="16135" width="17.85546875" style="1" customWidth="1"/>
    <col min="16136" max="16136" width="25.140625" style="1" customWidth="1"/>
    <col min="16137" max="16137" width="18.140625" style="1" customWidth="1"/>
    <col min="16138" max="16138" width="14" style="1" customWidth="1"/>
    <col min="16139" max="16139" width="12.85546875" style="1" customWidth="1"/>
    <col min="16140" max="16140" width="11.85546875" style="1" customWidth="1"/>
    <col min="16141" max="16384" width="9.140625" style="1"/>
  </cols>
  <sheetData>
    <row r="1" spans="1:25" ht="18">
      <c r="A1" s="192"/>
      <c r="B1" s="1968" t="s">
        <v>1611</v>
      </c>
      <c r="C1" s="1968"/>
      <c r="D1" s="1968"/>
      <c r="E1" s="1968"/>
      <c r="F1" s="1968"/>
      <c r="G1" s="1968"/>
      <c r="H1" s="192"/>
    </row>
    <row r="2" spans="1:25" ht="8.25" customHeight="1">
      <c r="A2" s="183"/>
      <c r="B2" s="183"/>
      <c r="C2" s="183"/>
      <c r="D2" s="183"/>
      <c r="E2" s="183"/>
      <c r="F2" s="183"/>
      <c r="G2" s="193"/>
      <c r="H2" s="193"/>
    </row>
    <row r="3" spans="1:25" ht="51.75" customHeight="1">
      <c r="A3" s="183"/>
      <c r="B3" s="1969" t="s">
        <v>2755</v>
      </c>
      <c r="C3" s="1969"/>
      <c r="D3" s="1969"/>
      <c r="E3" s="1969"/>
      <c r="F3" s="1969"/>
      <c r="G3" s="1969"/>
      <c r="H3" s="193"/>
      <c r="I3" s="5"/>
      <c r="J3" s="5"/>
      <c r="K3" s="5"/>
      <c r="L3" s="19"/>
      <c r="M3" s="19"/>
      <c r="R3" s="19"/>
      <c r="S3" s="19"/>
      <c r="T3" s="19"/>
      <c r="U3" s="19"/>
      <c r="V3" s="19"/>
      <c r="W3" s="19"/>
      <c r="X3" s="19"/>
      <c r="Y3" s="19"/>
    </row>
    <row r="4" spans="1:25" ht="9.75" customHeight="1">
      <c r="A4" s="194"/>
      <c r="B4" s="194"/>
      <c r="C4" s="194"/>
      <c r="D4" s="194"/>
      <c r="E4" s="194"/>
      <c r="F4" s="194"/>
      <c r="G4" s="194"/>
      <c r="H4" s="194"/>
      <c r="I4" s="7"/>
      <c r="J4" s="7"/>
      <c r="K4" s="7"/>
    </row>
    <row r="5" spans="1:25" ht="15.75">
      <c r="A5" s="195"/>
      <c r="B5" s="195"/>
      <c r="C5" s="195"/>
      <c r="D5" s="195"/>
      <c r="E5" s="195"/>
      <c r="F5" s="195"/>
      <c r="G5" s="196" t="s">
        <v>2699</v>
      </c>
      <c r="H5" s="197"/>
    </row>
    <row r="6" spans="1:25" ht="9" customHeight="1">
      <c r="A6" s="195"/>
      <c r="B6" s="195"/>
      <c r="C6" s="195"/>
      <c r="D6" s="195"/>
      <c r="E6" s="195"/>
      <c r="F6" s="195"/>
      <c r="G6" s="198"/>
      <c r="H6" s="198"/>
    </row>
    <row r="7" spans="1:25" ht="92.25" customHeight="1">
      <c r="A7" s="190" t="s">
        <v>2</v>
      </c>
      <c r="B7" s="199" t="s">
        <v>3</v>
      </c>
      <c r="C7" s="200" t="s">
        <v>1318</v>
      </c>
      <c r="D7" s="199" t="s">
        <v>5</v>
      </c>
      <c r="E7" s="199" t="s">
        <v>9</v>
      </c>
      <c r="F7" s="199" t="s">
        <v>114</v>
      </c>
      <c r="G7" s="189" t="s">
        <v>1612</v>
      </c>
      <c r="H7" s="189" t="s">
        <v>1613</v>
      </c>
    </row>
    <row r="8" spans="1:25" ht="15">
      <c r="A8" s="201">
        <v>1</v>
      </c>
      <c r="B8" s="201">
        <v>2</v>
      </c>
      <c r="C8" s="201">
        <v>3</v>
      </c>
      <c r="D8" s="201">
        <v>4</v>
      </c>
      <c r="E8" s="201">
        <v>5</v>
      </c>
      <c r="F8" s="201">
        <v>6</v>
      </c>
      <c r="G8" s="201">
        <v>7</v>
      </c>
      <c r="H8" s="201">
        <v>8</v>
      </c>
    </row>
    <row r="9" spans="1:25" ht="19.5" customHeight="1">
      <c r="A9" s="202">
        <v>1</v>
      </c>
      <c r="B9" s="203" t="s">
        <v>2725</v>
      </c>
      <c r="C9" s="204">
        <v>7130641035</v>
      </c>
      <c r="D9" s="205" t="s">
        <v>20</v>
      </c>
      <c r="E9" s="206">
        <f>VLOOKUP(C9,'SOR RATE 2025-26'!A:D,4,0)</f>
        <v>1541.79</v>
      </c>
      <c r="F9" s="202">
        <v>120</v>
      </c>
      <c r="G9" s="207">
        <f>F9*E9</f>
        <v>185014.8</v>
      </c>
      <c r="H9" s="208"/>
    </row>
    <row r="10" spans="1:25" ht="27.75" customHeight="1">
      <c r="A10" s="202">
        <v>2</v>
      </c>
      <c r="B10" s="1888" t="s">
        <v>2727</v>
      </c>
      <c r="C10" s="1889">
        <v>7132461804</v>
      </c>
      <c r="D10" s="1768" t="s">
        <v>20</v>
      </c>
      <c r="E10" s="206">
        <f>VLOOKUP(C10,'SOR RATE 2025-26'!A:D,4,0)</f>
        <v>1309.8</v>
      </c>
      <c r="F10" s="202">
        <v>120</v>
      </c>
      <c r="G10" s="207"/>
      <c r="H10" s="208">
        <f>E10*F10</f>
        <v>157176</v>
      </c>
    </row>
    <row r="11" spans="1:25" ht="19.5" customHeight="1">
      <c r="A11" s="202">
        <v>3</v>
      </c>
      <c r="B11" s="1888" t="s">
        <v>2754</v>
      </c>
      <c r="C11" s="1889">
        <v>7132461005</v>
      </c>
      <c r="D11" s="1768" t="s">
        <v>12</v>
      </c>
      <c r="E11" s="206">
        <f>VLOOKUP(C11,'SOR RATE 2025-26'!A:D,4,0)</f>
        <v>553.27</v>
      </c>
      <c r="F11" s="202">
        <v>18</v>
      </c>
      <c r="G11" s="207"/>
      <c r="H11" s="208">
        <f>E11*F11</f>
        <v>9958.86</v>
      </c>
    </row>
    <row r="12" spans="1:25" ht="15.75" customHeight="1">
      <c r="A12" s="202">
        <v>4</v>
      </c>
      <c r="B12" s="209" t="s">
        <v>2640</v>
      </c>
      <c r="C12" s="210">
        <v>7130310079</v>
      </c>
      <c r="D12" s="205" t="s">
        <v>20</v>
      </c>
      <c r="E12" s="206">
        <f>VLOOKUP(C12,'SOR RATE 2025-26'!A:D,4,0)/1000</f>
        <v>1315.4867300000001</v>
      </c>
      <c r="F12" s="202">
        <v>180</v>
      </c>
      <c r="G12" s="208">
        <f>F12*E12</f>
        <v>236787.61140000002</v>
      </c>
      <c r="H12" s="208">
        <f>E12*F12</f>
        <v>236787.61140000002</v>
      </c>
    </row>
    <row r="13" spans="1:25" ht="17.25" customHeight="1">
      <c r="A13" s="202">
        <v>5</v>
      </c>
      <c r="B13" s="211" t="s">
        <v>1615</v>
      </c>
      <c r="C13" s="212">
        <v>7130352041</v>
      </c>
      <c r="D13" s="205" t="s">
        <v>39</v>
      </c>
      <c r="E13" s="206">
        <f>VLOOKUP(C13,'SOR RATE 2025-26'!A:D,4,0)</f>
        <v>26424.47</v>
      </c>
      <c r="F13" s="205">
        <v>4</v>
      </c>
      <c r="G13" s="208">
        <f>F13*E13</f>
        <v>105697.88</v>
      </c>
      <c r="H13" s="208">
        <f>E13*F13</f>
        <v>105697.88</v>
      </c>
    </row>
    <row r="14" spans="1:25" ht="18" customHeight="1">
      <c r="A14" s="202">
        <v>6</v>
      </c>
      <c r="B14" s="211" t="s">
        <v>1519</v>
      </c>
      <c r="C14" s="213">
        <v>7130640027</v>
      </c>
      <c r="D14" s="205" t="s">
        <v>20</v>
      </c>
      <c r="E14" s="206">
        <f>VLOOKUP(C14,'SOR RATE 2025-26'!A:D,4,0)</f>
        <v>1146.99</v>
      </c>
      <c r="F14" s="205">
        <v>24</v>
      </c>
      <c r="G14" s="208">
        <f t="shared" ref="G14:G28" si="0">F14*E14</f>
        <v>27527.760000000002</v>
      </c>
      <c r="H14" s="208">
        <f t="shared" ref="H14:H21" si="1">E14*F14</f>
        <v>27527.760000000002</v>
      </c>
      <c r="I14" s="11"/>
    </row>
    <row r="15" spans="1:25" ht="46.5" customHeight="1">
      <c r="A15" s="202">
        <v>7</v>
      </c>
      <c r="B15" s="211" t="s">
        <v>2762</v>
      </c>
      <c r="C15" s="212"/>
      <c r="D15" s="205" t="s">
        <v>55</v>
      </c>
      <c r="E15" s="206">
        <v>1500</v>
      </c>
      <c r="F15" s="205">
        <v>4</v>
      </c>
      <c r="G15" s="208">
        <f>F15*E15</f>
        <v>6000</v>
      </c>
      <c r="H15" s="208">
        <f t="shared" si="1"/>
        <v>6000</v>
      </c>
    </row>
    <row r="16" spans="1:25" ht="29.25" customHeight="1">
      <c r="A16" s="202">
        <v>8</v>
      </c>
      <c r="B16" s="211" t="s">
        <v>530</v>
      </c>
      <c r="C16" s="212">
        <v>7130810361</v>
      </c>
      <c r="D16" s="1879" t="s">
        <v>15</v>
      </c>
      <c r="E16" s="206">
        <f>VLOOKUP(C16,'SOR RATE 2025-26'!A:D,4,0)</f>
        <v>355.96</v>
      </c>
      <c r="F16" s="1879">
        <v>5</v>
      </c>
      <c r="G16" s="208">
        <f>F16*E16</f>
        <v>1779.8</v>
      </c>
      <c r="H16" s="208">
        <f>E16*F16</f>
        <v>1779.8</v>
      </c>
    </row>
    <row r="17" spans="1:9" ht="33" customHeight="1">
      <c r="A17" s="202">
        <v>9</v>
      </c>
      <c r="B17" s="211" t="s">
        <v>2748</v>
      </c>
      <c r="C17" s="212">
        <v>7130600230</v>
      </c>
      <c r="D17" s="1879" t="s">
        <v>411</v>
      </c>
      <c r="E17" s="206">
        <f>VLOOKUP(C17,'SOR RATE 2025-26'!A:D,4,0)/1000</f>
        <v>49.126339999999999</v>
      </c>
      <c r="F17" s="1879">
        <v>30</v>
      </c>
      <c r="G17" s="208">
        <f>F17*E17</f>
        <v>1473.7901999999999</v>
      </c>
      <c r="H17" s="208">
        <f>E17*F17</f>
        <v>1473.7901999999999</v>
      </c>
    </row>
    <row r="18" spans="1:9" ht="16.5" customHeight="1">
      <c r="A18" s="202">
        <v>10</v>
      </c>
      <c r="B18" s="203" t="s">
        <v>1520</v>
      </c>
      <c r="C18" s="205">
        <v>7130600173</v>
      </c>
      <c r="D18" s="205" t="s">
        <v>25</v>
      </c>
      <c r="E18" s="206">
        <f>VLOOKUP(C18,'SOR RATE 2025-26'!A:D,4,0)/1000</f>
        <v>52.251059999999995</v>
      </c>
      <c r="F18" s="205">
        <v>100</v>
      </c>
      <c r="G18" s="208">
        <f>F18*E18</f>
        <v>5225.1059999999998</v>
      </c>
      <c r="H18" s="208">
        <f>E18*F18</f>
        <v>5225.1059999999998</v>
      </c>
    </row>
    <row r="19" spans="1:9" ht="44.25" customHeight="1">
      <c r="A19" s="202">
        <v>11</v>
      </c>
      <c r="B19" s="203" t="s">
        <v>1521</v>
      </c>
      <c r="C19" s="210"/>
      <c r="D19" s="205" t="s">
        <v>55</v>
      </c>
      <c r="E19" s="206">
        <v>556</v>
      </c>
      <c r="F19" s="205">
        <v>4</v>
      </c>
      <c r="G19" s="208">
        <f t="shared" si="0"/>
        <v>2224</v>
      </c>
      <c r="H19" s="208">
        <f t="shared" si="1"/>
        <v>2224</v>
      </c>
    </row>
    <row r="20" spans="1:9" ht="15.75" customHeight="1">
      <c r="A20" s="202">
        <v>12</v>
      </c>
      <c r="B20" s="214" t="s">
        <v>1522</v>
      </c>
      <c r="C20" s="205">
        <v>7130201343</v>
      </c>
      <c r="D20" s="205" t="s">
        <v>32</v>
      </c>
      <c r="E20" s="206">
        <f>VLOOKUP(C20,'SOR RATE 2025-26'!A:D,4,0)</f>
        <v>34.5</v>
      </c>
      <c r="F20" s="205">
        <v>80</v>
      </c>
      <c r="G20" s="208">
        <f>F20*E20</f>
        <v>2760</v>
      </c>
      <c r="H20" s="208">
        <f>E20*F20</f>
        <v>2760</v>
      </c>
      <c r="I20" s="9"/>
    </row>
    <row r="21" spans="1:9" ht="15.75" customHeight="1">
      <c r="A21" s="202">
        <v>13</v>
      </c>
      <c r="B21" s="214" t="s">
        <v>1523</v>
      </c>
      <c r="C21" s="205">
        <v>7132498006</v>
      </c>
      <c r="D21" s="205" t="s">
        <v>63</v>
      </c>
      <c r="E21" s="206">
        <f>VLOOKUP(C21,'SOR RATE 2025-26'!A:D,4,0)</f>
        <v>682.5</v>
      </c>
      <c r="F21" s="205">
        <v>1.2</v>
      </c>
      <c r="G21" s="208">
        <f t="shared" si="0"/>
        <v>819</v>
      </c>
      <c r="H21" s="208">
        <f t="shared" si="1"/>
        <v>819</v>
      </c>
    </row>
    <row r="22" spans="1:9" ht="15.75" customHeight="1">
      <c r="A22" s="202">
        <v>14</v>
      </c>
      <c r="B22" s="215" t="s">
        <v>1355</v>
      </c>
      <c r="C22" s="216">
        <v>7130840029</v>
      </c>
      <c r="D22" s="185" t="s">
        <v>32</v>
      </c>
      <c r="E22" s="206">
        <f>VLOOKUP(C22,'SOR RATE 2025-26'!A:D,4,0)</f>
        <v>316.74</v>
      </c>
      <c r="F22" s="205">
        <v>6</v>
      </c>
      <c r="G22" s="208">
        <f t="shared" si="0"/>
        <v>1900.44</v>
      </c>
      <c r="H22" s="208">
        <f>E22*F22</f>
        <v>1900.44</v>
      </c>
    </row>
    <row r="23" spans="1:9" ht="15.75" customHeight="1">
      <c r="A23" s="202">
        <v>15</v>
      </c>
      <c r="B23" s="215" t="s">
        <v>1524</v>
      </c>
      <c r="C23" s="216">
        <v>7130830060</v>
      </c>
      <c r="D23" s="185" t="s">
        <v>20</v>
      </c>
      <c r="E23" s="206">
        <f>VLOOKUP(C23,'SOR RATE 2025-26'!A:D,4,0)/1000</f>
        <v>80.886420000000001</v>
      </c>
      <c r="F23" s="205">
        <v>18</v>
      </c>
      <c r="G23" s="208">
        <f>F23*E23</f>
        <v>1455.9555600000001</v>
      </c>
      <c r="H23" s="208">
        <f>E23*F23</f>
        <v>1455.9555600000001</v>
      </c>
    </row>
    <row r="24" spans="1:9" ht="15.75" customHeight="1">
      <c r="A24" s="202">
        <v>16</v>
      </c>
      <c r="B24" s="211" t="s">
        <v>1527</v>
      </c>
      <c r="C24" s="205">
        <v>7130830603</v>
      </c>
      <c r="D24" s="185" t="s">
        <v>55</v>
      </c>
      <c r="E24" s="206">
        <f>VLOOKUP(C24,'SOR RATE 2025-26'!A:D,4,0)</f>
        <v>413.24</v>
      </c>
      <c r="F24" s="205">
        <v>4</v>
      </c>
      <c r="G24" s="208">
        <f>F24*E24</f>
        <v>1652.96</v>
      </c>
      <c r="H24" s="208">
        <f>F24*E24</f>
        <v>1652.96</v>
      </c>
    </row>
    <row r="25" spans="1:9" ht="33.75" customHeight="1">
      <c r="A25" s="202">
        <v>17</v>
      </c>
      <c r="B25" s="211" t="s">
        <v>1528</v>
      </c>
      <c r="C25" s="205">
        <v>7132498054</v>
      </c>
      <c r="D25" s="185" t="s">
        <v>55</v>
      </c>
      <c r="E25" s="206">
        <f>VLOOKUP(C25,'SOR RATE 2025-26'!A:D,4,0)</f>
        <v>6.3</v>
      </c>
      <c r="F25" s="205">
        <v>128</v>
      </c>
      <c r="G25" s="208">
        <f>F25*E25</f>
        <v>806.4</v>
      </c>
      <c r="H25" s="208">
        <f>F25*E25</f>
        <v>806.4</v>
      </c>
    </row>
    <row r="26" spans="1:9" ht="23.25" customHeight="1">
      <c r="A26" s="202">
        <v>18</v>
      </c>
      <c r="B26" s="211" t="s">
        <v>204</v>
      </c>
      <c r="C26" s="205">
        <v>7130200401</v>
      </c>
      <c r="D26" s="205" t="s">
        <v>203</v>
      </c>
      <c r="E26" s="206">
        <f>VLOOKUP(C26,'SOR RATE 2025-26'!A:D,4,0)</f>
        <v>320</v>
      </c>
      <c r="F26" s="205">
        <v>2</v>
      </c>
      <c r="G26" s="208">
        <f>F26*E26</f>
        <v>640</v>
      </c>
      <c r="H26" s="208">
        <f>F26*E26</f>
        <v>640</v>
      </c>
    </row>
    <row r="27" spans="1:9" ht="30.75" customHeight="1">
      <c r="A27" s="202">
        <v>19</v>
      </c>
      <c r="B27" s="214" t="s">
        <v>1525</v>
      </c>
      <c r="C27" s="217">
        <v>7130830585</v>
      </c>
      <c r="D27" s="185" t="s">
        <v>55</v>
      </c>
      <c r="E27" s="206">
        <f>VLOOKUP(C27,'SOR RATE 2025-26'!A:D,4,0)</f>
        <v>360.25</v>
      </c>
      <c r="F27" s="205">
        <v>6</v>
      </c>
      <c r="G27" s="208">
        <f t="shared" si="0"/>
        <v>2161.5</v>
      </c>
      <c r="H27" s="208">
        <f>E27*F27</f>
        <v>2161.5</v>
      </c>
    </row>
    <row r="28" spans="1:9" ht="45.75" customHeight="1">
      <c r="A28" s="202">
        <v>20</v>
      </c>
      <c r="B28" s="211" t="s">
        <v>1526</v>
      </c>
      <c r="C28" s="218">
        <v>7130642039</v>
      </c>
      <c r="D28" s="205" t="s">
        <v>12</v>
      </c>
      <c r="E28" s="206">
        <f>VLOOKUP(C28,'SOR RATE 2025-26'!A:D,4,0)</f>
        <v>902.45</v>
      </c>
      <c r="F28" s="205">
        <v>10</v>
      </c>
      <c r="G28" s="208">
        <f t="shared" si="0"/>
        <v>9024.5</v>
      </c>
      <c r="H28" s="208">
        <f>E28*F28</f>
        <v>9024.5</v>
      </c>
    </row>
    <row r="29" spans="1:9" ht="61.5" customHeight="1">
      <c r="A29" s="202">
        <v>21</v>
      </c>
      <c r="B29" s="203" t="s">
        <v>1616</v>
      </c>
      <c r="C29" s="219"/>
      <c r="D29" s="202" t="s">
        <v>92</v>
      </c>
      <c r="E29" s="202" t="s">
        <v>92</v>
      </c>
      <c r="F29" s="202" t="s">
        <v>92</v>
      </c>
      <c r="G29" s="207">
        <v>25000</v>
      </c>
      <c r="H29" s="207"/>
    </row>
    <row r="30" spans="1:9" ht="19.5" customHeight="1">
      <c r="A30" s="202">
        <v>22</v>
      </c>
      <c r="B30" s="220" t="s">
        <v>45</v>
      </c>
      <c r="C30" s="221"/>
      <c r="D30" s="222"/>
      <c r="E30" s="189"/>
      <c r="F30" s="189"/>
      <c r="G30" s="223">
        <f>SUM(G9:G29)</f>
        <v>617951.50316000008</v>
      </c>
      <c r="H30" s="223">
        <f>SUM(H9:H29)</f>
        <v>575071.56316000014</v>
      </c>
      <c r="I30" s="2"/>
    </row>
    <row r="31" spans="1:9" ht="19.5" customHeight="1">
      <c r="A31" s="202">
        <v>23</v>
      </c>
      <c r="B31" s="220" t="s">
        <v>46</v>
      </c>
      <c r="C31" s="221"/>
      <c r="D31" s="222"/>
      <c r="E31" s="189"/>
      <c r="F31" s="189"/>
      <c r="G31" s="223">
        <f>G30/1.18</f>
        <v>523687.71454237297</v>
      </c>
      <c r="H31" s="223">
        <f>H30/1.18</f>
        <v>487348.7823389832</v>
      </c>
      <c r="I31" s="2"/>
    </row>
    <row r="32" spans="1:9" ht="20.25" customHeight="1">
      <c r="A32" s="202">
        <v>24</v>
      </c>
      <c r="B32" s="224" t="s">
        <v>2756</v>
      </c>
      <c r="C32" s="225"/>
      <c r="D32" s="225"/>
      <c r="E32" s="185">
        <v>7.4999999999999997E-2</v>
      </c>
      <c r="F32" s="185"/>
      <c r="G32" s="206">
        <f>E32*G31</f>
        <v>39276.578590677971</v>
      </c>
      <c r="H32" s="206">
        <f>H31*E32</f>
        <v>36551.158675423736</v>
      </c>
      <c r="I32" s="183"/>
    </row>
    <row r="33" spans="1:9" ht="18" customHeight="1">
      <c r="A33" s="202">
        <v>25</v>
      </c>
      <c r="B33" s="211" t="s">
        <v>2355</v>
      </c>
      <c r="C33" s="226"/>
      <c r="D33" s="205" t="s">
        <v>12</v>
      </c>
      <c r="E33" s="227">
        <f>3266.55*1.029</f>
        <v>3361.2799500000001</v>
      </c>
      <c r="F33" s="185">
        <v>10</v>
      </c>
      <c r="G33" s="206">
        <f>E33*F33</f>
        <v>33612.799500000001</v>
      </c>
      <c r="H33" s="206">
        <f>E33*F33</f>
        <v>33612.799500000001</v>
      </c>
      <c r="I33" s="183"/>
    </row>
    <row r="34" spans="1:9" ht="33.75" customHeight="1">
      <c r="A34" s="202">
        <v>26</v>
      </c>
      <c r="B34" s="211" t="s">
        <v>2757</v>
      </c>
      <c r="C34" s="228"/>
      <c r="D34" s="228"/>
      <c r="E34" s="205"/>
      <c r="F34" s="205"/>
      <c r="G34" s="229">
        <v>365637.15</v>
      </c>
      <c r="H34" s="229">
        <v>273804.75073323178</v>
      </c>
      <c r="I34" s="183"/>
    </row>
    <row r="35" spans="1:9" ht="30.75" customHeight="1">
      <c r="A35" s="202">
        <v>27</v>
      </c>
      <c r="B35" s="211" t="s">
        <v>2749</v>
      </c>
      <c r="C35" s="228"/>
      <c r="D35" s="205" t="s">
        <v>63</v>
      </c>
      <c r="E35" s="208">
        <f>315.82*1.029</f>
        <v>324.97877999999997</v>
      </c>
      <c r="F35" s="230">
        <f>12+0.216*2</f>
        <v>12.432</v>
      </c>
      <c r="G35" s="206">
        <f>E35*F35</f>
        <v>4040.1361929599998</v>
      </c>
      <c r="H35" s="206">
        <f>E35*F35</f>
        <v>4040.1361929599998</v>
      </c>
      <c r="I35" s="548"/>
    </row>
    <row r="36" spans="1:9" ht="24" customHeight="1">
      <c r="A36" s="202">
        <v>28</v>
      </c>
      <c r="B36" s="211" t="s">
        <v>2758</v>
      </c>
      <c r="C36" s="228"/>
      <c r="D36" s="205"/>
      <c r="E36" s="208"/>
      <c r="F36" s="230"/>
      <c r="G36" s="231">
        <f>(G31+G34+G35)*0.15</f>
        <v>134004.75011029994</v>
      </c>
      <c r="H36" s="231">
        <f>(H31+H34+H35)*0.15</f>
        <v>114779.05038977625</v>
      </c>
      <c r="I36" s="1805"/>
    </row>
    <row r="37" spans="1:9" ht="22.5" customHeight="1">
      <c r="A37" s="202">
        <v>29</v>
      </c>
      <c r="B37" s="232" t="s">
        <v>2218</v>
      </c>
      <c r="C37" s="228"/>
      <c r="D37" s="205"/>
      <c r="E37" s="208"/>
      <c r="F37" s="230"/>
      <c r="G37" s="231"/>
      <c r="H37" s="231"/>
      <c r="I37" s="897"/>
    </row>
    <row r="38" spans="1:9" ht="21.75" customHeight="1">
      <c r="A38" s="218" t="s">
        <v>1323</v>
      </c>
      <c r="B38" s="233" t="s">
        <v>2759</v>
      </c>
      <c r="C38" s="228"/>
      <c r="D38" s="205"/>
      <c r="E38" s="234">
        <v>0.02</v>
      </c>
      <c r="F38" s="230"/>
      <c r="G38" s="231">
        <f>E38*G31</f>
        <v>10473.754290847459</v>
      </c>
      <c r="H38" s="231">
        <f>E38*H31</f>
        <v>9746.9756467796651</v>
      </c>
      <c r="I38" s="897"/>
    </row>
    <row r="39" spans="1:9" ht="51.75" customHeight="1">
      <c r="A39" s="186">
        <v>30</v>
      </c>
      <c r="B39" s="232" t="s">
        <v>2760</v>
      </c>
      <c r="C39" s="228"/>
      <c r="D39" s="205"/>
      <c r="E39" s="208"/>
      <c r="F39" s="230"/>
      <c r="G39" s="231">
        <f>(G38+G35+G34+G33+G32+G31)*0.125</f>
        <v>122091.01663960732</v>
      </c>
      <c r="H39" s="231">
        <f>(H38+H35+H34+H33+H32+H31)*0.125</f>
        <v>105638.0753859223</v>
      </c>
      <c r="I39" s="1796"/>
    </row>
    <row r="40" spans="1:9" ht="30.75" customHeight="1">
      <c r="A40" s="186">
        <v>31</v>
      </c>
      <c r="B40" s="235" t="s">
        <v>2761</v>
      </c>
      <c r="C40" s="228"/>
      <c r="D40" s="228"/>
      <c r="E40" s="205"/>
      <c r="F40" s="205"/>
      <c r="G40" s="236">
        <f>G39+G38+G35+G34+G33+G32+G31+G36</f>
        <v>1232823.8998667656</v>
      </c>
      <c r="H40" s="236">
        <f>H39+H38+H35+H34+H33+H32+H31+H36</f>
        <v>1065521.728863077</v>
      </c>
    </row>
    <row r="41" spans="1:9" ht="18" customHeight="1">
      <c r="A41" s="186">
        <v>32</v>
      </c>
      <c r="B41" s="224" t="s">
        <v>1870</v>
      </c>
      <c r="C41" s="228"/>
      <c r="D41" s="228"/>
      <c r="E41" s="205">
        <v>0.09</v>
      </c>
      <c r="F41" s="205"/>
      <c r="G41" s="206">
        <f>G40*E41</f>
        <v>110954.1509880089</v>
      </c>
      <c r="H41" s="206">
        <f>H40*E41</f>
        <v>95896.955597676933</v>
      </c>
    </row>
    <row r="42" spans="1:9" ht="17.25" customHeight="1">
      <c r="A42" s="186">
        <v>33</v>
      </c>
      <c r="B42" s="224" t="s">
        <v>1871</v>
      </c>
      <c r="C42" s="228"/>
      <c r="D42" s="228"/>
      <c r="E42" s="205">
        <v>0.09</v>
      </c>
      <c r="F42" s="205"/>
      <c r="G42" s="206">
        <f>G40*E42</f>
        <v>110954.1509880089</v>
      </c>
      <c r="H42" s="206">
        <f>H40*E42</f>
        <v>95896.955597676933</v>
      </c>
    </row>
    <row r="43" spans="1:9" ht="45" customHeight="1">
      <c r="A43" s="2029">
        <v>34</v>
      </c>
      <c r="B43" s="2136" t="s">
        <v>1975</v>
      </c>
      <c r="C43" s="237"/>
      <c r="D43" s="211"/>
      <c r="E43" s="205"/>
      <c r="F43" s="205"/>
      <c r="G43" s="229">
        <v>250000</v>
      </c>
      <c r="H43" s="206"/>
      <c r="I43" s="22"/>
    </row>
    <row r="44" spans="1:9" ht="39" customHeight="1">
      <c r="A44" s="2031"/>
      <c r="B44" s="2137"/>
      <c r="C44" s="237"/>
      <c r="D44" s="205" t="s">
        <v>92</v>
      </c>
      <c r="E44" s="205"/>
      <c r="F44" s="205"/>
      <c r="G44" s="229"/>
      <c r="H44" s="229">
        <v>250000</v>
      </c>
      <c r="I44" s="23"/>
    </row>
    <row r="45" spans="1:9" ht="47.25" customHeight="1">
      <c r="A45" s="392">
        <v>35</v>
      </c>
      <c r="B45" s="1881" t="s">
        <v>2751</v>
      </c>
      <c r="C45" s="1880"/>
      <c r="D45" s="1879" t="s">
        <v>92</v>
      </c>
      <c r="E45" s="1878"/>
      <c r="F45" s="1878"/>
      <c r="G45" s="1882">
        <v>150000</v>
      </c>
      <c r="H45" s="1882"/>
      <c r="I45" s="23"/>
    </row>
    <row r="46" spans="1:9" ht="25.5" customHeight="1">
      <c r="A46" s="191">
        <v>36</v>
      </c>
      <c r="B46" s="238" t="s">
        <v>1986</v>
      </c>
      <c r="C46" s="239"/>
      <c r="D46" s="239"/>
      <c r="E46" s="240"/>
      <c r="F46" s="240"/>
      <c r="G46" s="241">
        <f>G43+G40+G41+G42</f>
        <v>1704732.2018427833</v>
      </c>
      <c r="H46" s="241">
        <f>H44+H40+H41+H42</f>
        <v>1507315.6400584311</v>
      </c>
    </row>
    <row r="47" spans="1:9" s="10" customFormat="1" ht="41.25" customHeight="1">
      <c r="A47" s="1771">
        <v>37</v>
      </c>
      <c r="B47" s="14" t="s">
        <v>1617</v>
      </c>
      <c r="C47" s="13"/>
      <c r="D47" s="13"/>
      <c r="E47" s="13"/>
      <c r="F47" s="13"/>
      <c r="G47" s="15">
        <f>ROUND(G46,0)</f>
        <v>1704732</v>
      </c>
      <c r="H47" s="15">
        <f>ROUND(H46,0)</f>
        <v>1507316</v>
      </c>
    </row>
    <row r="48" spans="1:9" ht="20.25">
      <c r="A48" s="20" t="s">
        <v>50</v>
      </c>
      <c r="B48" s="3" t="s">
        <v>1529</v>
      </c>
      <c r="C48" s="10"/>
      <c r="D48" s="10"/>
      <c r="E48" s="10"/>
      <c r="F48" s="10"/>
      <c r="G48" s="6"/>
      <c r="H48" s="6"/>
    </row>
    <row r="49" spans="1:8" ht="20.25">
      <c r="A49" s="20" t="s">
        <v>1530</v>
      </c>
      <c r="B49" s="3" t="s">
        <v>1531</v>
      </c>
      <c r="C49" s="10"/>
      <c r="D49" s="10"/>
      <c r="E49" s="10"/>
      <c r="F49" s="10"/>
      <c r="G49" s="6"/>
      <c r="H49" s="6"/>
    </row>
    <row r="50" spans="1:8" ht="33" customHeight="1">
      <c r="B50" s="2132" t="s">
        <v>2763</v>
      </c>
      <c r="C50" s="2132"/>
      <c r="D50" s="2132"/>
      <c r="E50" s="2132"/>
      <c r="F50" s="2132"/>
      <c r="G50" s="6"/>
      <c r="H50" s="6"/>
    </row>
    <row r="51" spans="1:8" ht="32.25" customHeight="1">
      <c r="A51" s="21" t="s">
        <v>1532</v>
      </c>
      <c r="B51" s="2132" t="s">
        <v>2750</v>
      </c>
      <c r="C51" s="2132"/>
      <c r="D51" s="2132"/>
      <c r="E51" s="2132"/>
      <c r="F51" s="2132"/>
      <c r="G51" s="6"/>
      <c r="H51" s="6"/>
    </row>
    <row r="52" spans="1:8" ht="18.75" customHeight="1">
      <c r="A52" s="2133" t="s">
        <v>1447</v>
      </c>
      <c r="B52" s="2134"/>
      <c r="C52" s="2134"/>
      <c r="D52" s="2134"/>
      <c r="E52" s="2134"/>
      <c r="F52" s="2134"/>
      <c r="G52" s="2135"/>
    </row>
    <row r="53" spans="1:8">
      <c r="A53" s="17"/>
      <c r="B53" s="18"/>
      <c r="C53" s="8"/>
      <c r="D53" s="16"/>
      <c r="E53" s="8"/>
      <c r="F53" s="8"/>
      <c r="G53" s="16"/>
    </row>
    <row r="54" spans="1:8" ht="31.5" customHeight="1">
      <c r="A54" s="2131" t="s">
        <v>2728</v>
      </c>
      <c r="B54" s="2131"/>
      <c r="C54" s="2131"/>
      <c r="D54" s="2131"/>
      <c r="E54" s="2131"/>
      <c r="F54" s="2131"/>
      <c r="G54" s="2131"/>
    </row>
    <row r="55" spans="1:8" ht="20.25">
      <c r="A55" s="1481" t="s">
        <v>2310</v>
      </c>
      <c r="B55" s="1" t="s">
        <v>2311</v>
      </c>
    </row>
    <row r="56" spans="1:8">
      <c r="A56" s="4"/>
    </row>
  </sheetData>
  <mergeCells count="8">
    <mergeCell ref="B1:G1"/>
    <mergeCell ref="A54:G54"/>
    <mergeCell ref="B3:G3"/>
    <mergeCell ref="B50:F50"/>
    <mergeCell ref="B51:F51"/>
    <mergeCell ref="A52:G52"/>
    <mergeCell ref="B43:B44"/>
    <mergeCell ref="A43:A44"/>
  </mergeCells>
  <conditionalFormatting sqref="B33">
    <cfRule type="cellIs" dxfId="21" priority="3" stopIfTrue="1" operator="equal">
      <formula>"?"</formula>
    </cfRule>
  </conditionalFormatting>
  <conditionalFormatting sqref="B30">
    <cfRule type="cellIs" dxfId="20" priority="2" stopIfTrue="1" operator="equal">
      <formula>"?"</formula>
    </cfRule>
  </conditionalFormatting>
  <conditionalFormatting sqref="B31">
    <cfRule type="cellIs" dxfId="19" priority="1" stopIfTrue="1" operator="equal">
      <formula>"?"</formula>
    </cfRule>
  </conditionalFormatting>
  <printOptions horizontalCentered="1"/>
  <pageMargins left="0.62992125984251968" right="0.15748031496062992" top="0.6692913385826772" bottom="0.23622047244094491" header="0.55118110236220474" footer="0.15748031496062992"/>
  <pageSetup paperSize="9" scale="90" orientation="landscape"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Normal="100" zoomScaleSheetLayoutView="75" workbookViewId="0">
      <pane xSplit="2" ySplit="8" topLeftCell="C9" activePane="bottomRight" state="frozen"/>
      <selection pane="topRight" activeCell="C1" sqref="C1"/>
      <selection pane="bottomLeft" activeCell="A9" sqref="A9"/>
      <selection pane="bottomRight" activeCell="A62" sqref="A62:F62"/>
    </sheetView>
  </sheetViews>
  <sheetFormatPr defaultRowHeight="14.25"/>
  <cols>
    <col min="1" max="1" width="4.85546875" style="992" customWidth="1"/>
    <col min="2" max="2" width="58.42578125" style="487" customWidth="1"/>
    <col min="3" max="3" width="14.140625" style="992" customWidth="1"/>
    <col min="4" max="4" width="9.5703125" style="487" customWidth="1"/>
    <col min="5" max="5" width="11" style="487" customWidth="1"/>
    <col min="6" max="6" width="16.85546875" style="487" customWidth="1"/>
    <col min="7" max="7" width="11.5703125" style="487" customWidth="1"/>
    <col min="8" max="8" width="23.28515625" style="487" customWidth="1"/>
    <col min="9" max="9" width="21.5703125" style="487" customWidth="1"/>
    <col min="10" max="10" width="23.7109375" style="487" customWidth="1"/>
    <col min="11" max="256" width="9.140625" style="487"/>
    <col min="257" max="257" width="4.85546875" style="487" customWidth="1"/>
    <col min="258" max="258" width="76.5703125" style="487" customWidth="1"/>
    <col min="259" max="259" width="14.140625" style="487" customWidth="1"/>
    <col min="260" max="261" width="6.28515625" style="487" customWidth="1"/>
    <col min="262" max="262" width="11.28515625" style="487" customWidth="1"/>
    <col min="263" max="263" width="11.5703125" style="487" customWidth="1"/>
    <col min="264" max="264" width="23.28515625" style="487" customWidth="1"/>
    <col min="265" max="265" width="21.5703125" style="487" customWidth="1"/>
    <col min="266" max="266" width="23.7109375" style="487" customWidth="1"/>
    <col min="267" max="512" width="9.140625" style="487"/>
    <col min="513" max="513" width="4.85546875" style="487" customWidth="1"/>
    <col min="514" max="514" width="76.5703125" style="487" customWidth="1"/>
    <col min="515" max="515" width="14.140625" style="487" customWidth="1"/>
    <col min="516" max="517" width="6.28515625" style="487" customWidth="1"/>
    <col min="518" max="518" width="11.28515625" style="487" customWidth="1"/>
    <col min="519" max="519" width="11.5703125" style="487" customWidth="1"/>
    <col min="520" max="520" width="23.28515625" style="487" customWidth="1"/>
    <col min="521" max="521" width="21.5703125" style="487" customWidth="1"/>
    <col min="522" max="522" width="23.7109375" style="487" customWidth="1"/>
    <col min="523" max="768" width="9.140625" style="487"/>
    <col min="769" max="769" width="4.85546875" style="487" customWidth="1"/>
    <col min="770" max="770" width="76.5703125" style="487" customWidth="1"/>
    <col min="771" max="771" width="14.140625" style="487" customWidth="1"/>
    <col min="772" max="773" width="6.28515625" style="487" customWidth="1"/>
    <col min="774" max="774" width="11.28515625" style="487" customWidth="1"/>
    <col min="775" max="775" width="11.5703125" style="487" customWidth="1"/>
    <col min="776" max="776" width="23.28515625" style="487" customWidth="1"/>
    <col min="777" max="777" width="21.5703125" style="487" customWidth="1"/>
    <col min="778" max="778" width="23.7109375" style="487" customWidth="1"/>
    <col min="779" max="1024" width="9.140625" style="487"/>
    <col min="1025" max="1025" width="4.85546875" style="487" customWidth="1"/>
    <col min="1026" max="1026" width="76.5703125" style="487" customWidth="1"/>
    <col min="1027" max="1027" width="14.140625" style="487" customWidth="1"/>
    <col min="1028" max="1029" width="6.28515625" style="487" customWidth="1"/>
    <col min="1030" max="1030" width="11.28515625" style="487" customWidth="1"/>
    <col min="1031" max="1031" width="11.5703125" style="487" customWidth="1"/>
    <col min="1032" max="1032" width="23.28515625" style="487" customWidth="1"/>
    <col min="1033" max="1033" width="21.5703125" style="487" customWidth="1"/>
    <col min="1034" max="1034" width="23.7109375" style="487" customWidth="1"/>
    <col min="1035" max="1280" width="9.140625" style="487"/>
    <col min="1281" max="1281" width="4.85546875" style="487" customWidth="1"/>
    <col min="1282" max="1282" width="76.5703125" style="487" customWidth="1"/>
    <col min="1283" max="1283" width="14.140625" style="487" customWidth="1"/>
    <col min="1284" max="1285" width="6.28515625" style="487" customWidth="1"/>
    <col min="1286" max="1286" width="11.28515625" style="487" customWidth="1"/>
    <col min="1287" max="1287" width="11.5703125" style="487" customWidth="1"/>
    <col min="1288" max="1288" width="23.28515625" style="487" customWidth="1"/>
    <col min="1289" max="1289" width="21.5703125" style="487" customWidth="1"/>
    <col min="1290" max="1290" width="23.7109375" style="487" customWidth="1"/>
    <col min="1291" max="1536" width="9.140625" style="487"/>
    <col min="1537" max="1537" width="4.85546875" style="487" customWidth="1"/>
    <col min="1538" max="1538" width="76.5703125" style="487" customWidth="1"/>
    <col min="1539" max="1539" width="14.140625" style="487" customWidth="1"/>
    <col min="1540" max="1541" width="6.28515625" style="487" customWidth="1"/>
    <col min="1542" max="1542" width="11.28515625" style="487" customWidth="1"/>
    <col min="1543" max="1543" width="11.5703125" style="487" customWidth="1"/>
    <col min="1544" max="1544" width="23.28515625" style="487" customWidth="1"/>
    <col min="1545" max="1545" width="21.5703125" style="487" customWidth="1"/>
    <col min="1546" max="1546" width="23.7109375" style="487" customWidth="1"/>
    <col min="1547" max="1792" width="9.140625" style="487"/>
    <col min="1793" max="1793" width="4.85546875" style="487" customWidth="1"/>
    <col min="1794" max="1794" width="76.5703125" style="487" customWidth="1"/>
    <col min="1795" max="1795" width="14.140625" style="487" customWidth="1"/>
    <col min="1796" max="1797" width="6.28515625" style="487" customWidth="1"/>
    <col min="1798" max="1798" width="11.28515625" style="487" customWidth="1"/>
    <col min="1799" max="1799" width="11.5703125" style="487" customWidth="1"/>
    <col min="1800" max="1800" width="23.28515625" style="487" customWidth="1"/>
    <col min="1801" max="1801" width="21.5703125" style="487" customWidth="1"/>
    <col min="1802" max="1802" width="23.7109375" style="487" customWidth="1"/>
    <col min="1803" max="2048" width="9.140625" style="487"/>
    <col min="2049" max="2049" width="4.85546875" style="487" customWidth="1"/>
    <col min="2050" max="2050" width="76.5703125" style="487" customWidth="1"/>
    <col min="2051" max="2051" width="14.140625" style="487" customWidth="1"/>
    <col min="2052" max="2053" width="6.28515625" style="487" customWidth="1"/>
    <col min="2054" max="2054" width="11.28515625" style="487" customWidth="1"/>
    <col min="2055" max="2055" width="11.5703125" style="487" customWidth="1"/>
    <col min="2056" max="2056" width="23.28515625" style="487" customWidth="1"/>
    <col min="2057" max="2057" width="21.5703125" style="487" customWidth="1"/>
    <col min="2058" max="2058" width="23.7109375" style="487" customWidth="1"/>
    <col min="2059" max="2304" width="9.140625" style="487"/>
    <col min="2305" max="2305" width="4.85546875" style="487" customWidth="1"/>
    <col min="2306" max="2306" width="76.5703125" style="487" customWidth="1"/>
    <col min="2307" max="2307" width="14.140625" style="487" customWidth="1"/>
    <col min="2308" max="2309" width="6.28515625" style="487" customWidth="1"/>
    <col min="2310" max="2310" width="11.28515625" style="487" customWidth="1"/>
    <col min="2311" max="2311" width="11.5703125" style="487" customWidth="1"/>
    <col min="2312" max="2312" width="23.28515625" style="487" customWidth="1"/>
    <col min="2313" max="2313" width="21.5703125" style="487" customWidth="1"/>
    <col min="2314" max="2314" width="23.7109375" style="487" customWidth="1"/>
    <col min="2315" max="2560" width="9.140625" style="487"/>
    <col min="2561" max="2561" width="4.85546875" style="487" customWidth="1"/>
    <col min="2562" max="2562" width="76.5703125" style="487" customWidth="1"/>
    <col min="2563" max="2563" width="14.140625" style="487" customWidth="1"/>
    <col min="2564" max="2565" width="6.28515625" style="487" customWidth="1"/>
    <col min="2566" max="2566" width="11.28515625" style="487" customWidth="1"/>
    <col min="2567" max="2567" width="11.5703125" style="487" customWidth="1"/>
    <col min="2568" max="2568" width="23.28515625" style="487" customWidth="1"/>
    <col min="2569" max="2569" width="21.5703125" style="487" customWidth="1"/>
    <col min="2570" max="2570" width="23.7109375" style="487" customWidth="1"/>
    <col min="2571" max="2816" width="9.140625" style="487"/>
    <col min="2817" max="2817" width="4.85546875" style="487" customWidth="1"/>
    <col min="2818" max="2818" width="76.5703125" style="487" customWidth="1"/>
    <col min="2819" max="2819" width="14.140625" style="487" customWidth="1"/>
    <col min="2820" max="2821" width="6.28515625" style="487" customWidth="1"/>
    <col min="2822" max="2822" width="11.28515625" style="487" customWidth="1"/>
    <col min="2823" max="2823" width="11.5703125" style="487" customWidth="1"/>
    <col min="2824" max="2824" width="23.28515625" style="487" customWidth="1"/>
    <col min="2825" max="2825" width="21.5703125" style="487" customWidth="1"/>
    <col min="2826" max="2826" width="23.7109375" style="487" customWidth="1"/>
    <col min="2827" max="3072" width="9.140625" style="487"/>
    <col min="3073" max="3073" width="4.85546875" style="487" customWidth="1"/>
    <col min="3074" max="3074" width="76.5703125" style="487" customWidth="1"/>
    <col min="3075" max="3075" width="14.140625" style="487" customWidth="1"/>
    <col min="3076" max="3077" width="6.28515625" style="487" customWidth="1"/>
    <col min="3078" max="3078" width="11.28515625" style="487" customWidth="1"/>
    <col min="3079" max="3079" width="11.5703125" style="487" customWidth="1"/>
    <col min="3080" max="3080" width="23.28515625" style="487" customWidth="1"/>
    <col min="3081" max="3081" width="21.5703125" style="487" customWidth="1"/>
    <col min="3082" max="3082" width="23.7109375" style="487" customWidth="1"/>
    <col min="3083" max="3328" width="9.140625" style="487"/>
    <col min="3329" max="3329" width="4.85546875" style="487" customWidth="1"/>
    <col min="3330" max="3330" width="76.5703125" style="487" customWidth="1"/>
    <col min="3331" max="3331" width="14.140625" style="487" customWidth="1"/>
    <col min="3332" max="3333" width="6.28515625" style="487" customWidth="1"/>
    <col min="3334" max="3334" width="11.28515625" style="487" customWidth="1"/>
    <col min="3335" max="3335" width="11.5703125" style="487" customWidth="1"/>
    <col min="3336" max="3336" width="23.28515625" style="487" customWidth="1"/>
    <col min="3337" max="3337" width="21.5703125" style="487" customWidth="1"/>
    <col min="3338" max="3338" width="23.7109375" style="487" customWidth="1"/>
    <col min="3339" max="3584" width="9.140625" style="487"/>
    <col min="3585" max="3585" width="4.85546875" style="487" customWidth="1"/>
    <col min="3586" max="3586" width="76.5703125" style="487" customWidth="1"/>
    <col min="3587" max="3587" width="14.140625" style="487" customWidth="1"/>
    <col min="3588" max="3589" width="6.28515625" style="487" customWidth="1"/>
    <col min="3590" max="3590" width="11.28515625" style="487" customWidth="1"/>
    <col min="3591" max="3591" width="11.5703125" style="487" customWidth="1"/>
    <col min="3592" max="3592" width="23.28515625" style="487" customWidth="1"/>
    <col min="3593" max="3593" width="21.5703125" style="487" customWidth="1"/>
    <col min="3594" max="3594" width="23.7109375" style="487" customWidth="1"/>
    <col min="3595" max="3840" width="9.140625" style="487"/>
    <col min="3841" max="3841" width="4.85546875" style="487" customWidth="1"/>
    <col min="3842" max="3842" width="76.5703125" style="487" customWidth="1"/>
    <col min="3843" max="3843" width="14.140625" style="487" customWidth="1"/>
    <col min="3844" max="3845" width="6.28515625" style="487" customWidth="1"/>
    <col min="3846" max="3846" width="11.28515625" style="487" customWidth="1"/>
    <col min="3847" max="3847" width="11.5703125" style="487" customWidth="1"/>
    <col min="3848" max="3848" width="23.28515625" style="487" customWidth="1"/>
    <col min="3849" max="3849" width="21.5703125" style="487" customWidth="1"/>
    <col min="3850" max="3850" width="23.7109375" style="487" customWidth="1"/>
    <col min="3851" max="4096" width="9.140625" style="487"/>
    <col min="4097" max="4097" width="4.85546875" style="487" customWidth="1"/>
    <col min="4098" max="4098" width="76.5703125" style="487" customWidth="1"/>
    <col min="4099" max="4099" width="14.140625" style="487" customWidth="1"/>
    <col min="4100" max="4101" width="6.28515625" style="487" customWidth="1"/>
    <col min="4102" max="4102" width="11.28515625" style="487" customWidth="1"/>
    <col min="4103" max="4103" width="11.5703125" style="487" customWidth="1"/>
    <col min="4104" max="4104" width="23.28515625" style="487" customWidth="1"/>
    <col min="4105" max="4105" width="21.5703125" style="487" customWidth="1"/>
    <col min="4106" max="4106" width="23.7109375" style="487" customWidth="1"/>
    <col min="4107" max="4352" width="9.140625" style="487"/>
    <col min="4353" max="4353" width="4.85546875" style="487" customWidth="1"/>
    <col min="4354" max="4354" width="76.5703125" style="487" customWidth="1"/>
    <col min="4355" max="4355" width="14.140625" style="487" customWidth="1"/>
    <col min="4356" max="4357" width="6.28515625" style="487" customWidth="1"/>
    <col min="4358" max="4358" width="11.28515625" style="487" customWidth="1"/>
    <col min="4359" max="4359" width="11.5703125" style="487" customWidth="1"/>
    <col min="4360" max="4360" width="23.28515625" style="487" customWidth="1"/>
    <col min="4361" max="4361" width="21.5703125" style="487" customWidth="1"/>
    <col min="4362" max="4362" width="23.7109375" style="487" customWidth="1"/>
    <col min="4363" max="4608" width="9.140625" style="487"/>
    <col min="4609" max="4609" width="4.85546875" style="487" customWidth="1"/>
    <col min="4610" max="4610" width="76.5703125" style="487" customWidth="1"/>
    <col min="4611" max="4611" width="14.140625" style="487" customWidth="1"/>
    <col min="4612" max="4613" width="6.28515625" style="487" customWidth="1"/>
    <col min="4614" max="4614" width="11.28515625" style="487" customWidth="1"/>
    <col min="4615" max="4615" width="11.5703125" style="487" customWidth="1"/>
    <col min="4616" max="4616" width="23.28515625" style="487" customWidth="1"/>
    <col min="4617" max="4617" width="21.5703125" style="487" customWidth="1"/>
    <col min="4618" max="4618" width="23.7109375" style="487" customWidth="1"/>
    <col min="4619" max="4864" width="9.140625" style="487"/>
    <col min="4865" max="4865" width="4.85546875" style="487" customWidth="1"/>
    <col min="4866" max="4866" width="76.5703125" style="487" customWidth="1"/>
    <col min="4867" max="4867" width="14.140625" style="487" customWidth="1"/>
    <col min="4868" max="4869" width="6.28515625" style="487" customWidth="1"/>
    <col min="4870" max="4870" width="11.28515625" style="487" customWidth="1"/>
    <col min="4871" max="4871" width="11.5703125" style="487" customWidth="1"/>
    <col min="4872" max="4872" width="23.28515625" style="487" customWidth="1"/>
    <col min="4873" max="4873" width="21.5703125" style="487" customWidth="1"/>
    <col min="4874" max="4874" width="23.7109375" style="487" customWidth="1"/>
    <col min="4875" max="5120" width="9.140625" style="487"/>
    <col min="5121" max="5121" width="4.85546875" style="487" customWidth="1"/>
    <col min="5122" max="5122" width="76.5703125" style="487" customWidth="1"/>
    <col min="5123" max="5123" width="14.140625" style="487" customWidth="1"/>
    <col min="5124" max="5125" width="6.28515625" style="487" customWidth="1"/>
    <col min="5126" max="5126" width="11.28515625" style="487" customWidth="1"/>
    <col min="5127" max="5127" width="11.5703125" style="487" customWidth="1"/>
    <col min="5128" max="5128" width="23.28515625" style="487" customWidth="1"/>
    <col min="5129" max="5129" width="21.5703125" style="487" customWidth="1"/>
    <col min="5130" max="5130" width="23.7109375" style="487" customWidth="1"/>
    <col min="5131" max="5376" width="9.140625" style="487"/>
    <col min="5377" max="5377" width="4.85546875" style="487" customWidth="1"/>
    <col min="5378" max="5378" width="76.5703125" style="487" customWidth="1"/>
    <col min="5379" max="5379" width="14.140625" style="487" customWidth="1"/>
    <col min="5380" max="5381" width="6.28515625" style="487" customWidth="1"/>
    <col min="5382" max="5382" width="11.28515625" style="487" customWidth="1"/>
    <col min="5383" max="5383" width="11.5703125" style="487" customWidth="1"/>
    <col min="5384" max="5384" width="23.28515625" style="487" customWidth="1"/>
    <col min="5385" max="5385" width="21.5703125" style="487" customWidth="1"/>
    <col min="5386" max="5386" width="23.7109375" style="487" customWidth="1"/>
    <col min="5387" max="5632" width="9.140625" style="487"/>
    <col min="5633" max="5633" width="4.85546875" style="487" customWidth="1"/>
    <col min="5634" max="5634" width="76.5703125" style="487" customWidth="1"/>
    <col min="5635" max="5635" width="14.140625" style="487" customWidth="1"/>
    <col min="5636" max="5637" width="6.28515625" style="487" customWidth="1"/>
    <col min="5638" max="5638" width="11.28515625" style="487" customWidth="1"/>
    <col min="5639" max="5639" width="11.5703125" style="487" customWidth="1"/>
    <col min="5640" max="5640" width="23.28515625" style="487" customWidth="1"/>
    <col min="5641" max="5641" width="21.5703125" style="487" customWidth="1"/>
    <col min="5642" max="5642" width="23.7109375" style="487" customWidth="1"/>
    <col min="5643" max="5888" width="9.140625" style="487"/>
    <col min="5889" max="5889" width="4.85546875" style="487" customWidth="1"/>
    <col min="5890" max="5890" width="76.5703125" style="487" customWidth="1"/>
    <col min="5891" max="5891" width="14.140625" style="487" customWidth="1"/>
    <col min="5892" max="5893" width="6.28515625" style="487" customWidth="1"/>
    <col min="5894" max="5894" width="11.28515625" style="487" customWidth="1"/>
    <col min="5895" max="5895" width="11.5703125" style="487" customWidth="1"/>
    <col min="5896" max="5896" width="23.28515625" style="487" customWidth="1"/>
    <col min="5897" max="5897" width="21.5703125" style="487" customWidth="1"/>
    <col min="5898" max="5898" width="23.7109375" style="487" customWidth="1"/>
    <col min="5899" max="6144" width="9.140625" style="487"/>
    <col min="6145" max="6145" width="4.85546875" style="487" customWidth="1"/>
    <col min="6146" max="6146" width="76.5703125" style="487" customWidth="1"/>
    <col min="6147" max="6147" width="14.140625" style="487" customWidth="1"/>
    <col min="6148" max="6149" width="6.28515625" style="487" customWidth="1"/>
    <col min="6150" max="6150" width="11.28515625" style="487" customWidth="1"/>
    <col min="6151" max="6151" width="11.5703125" style="487" customWidth="1"/>
    <col min="6152" max="6152" width="23.28515625" style="487" customWidth="1"/>
    <col min="6153" max="6153" width="21.5703125" style="487" customWidth="1"/>
    <col min="6154" max="6154" width="23.7109375" style="487" customWidth="1"/>
    <col min="6155" max="6400" width="9.140625" style="487"/>
    <col min="6401" max="6401" width="4.85546875" style="487" customWidth="1"/>
    <col min="6402" max="6402" width="76.5703125" style="487" customWidth="1"/>
    <col min="6403" max="6403" width="14.140625" style="487" customWidth="1"/>
    <col min="6404" max="6405" width="6.28515625" style="487" customWidth="1"/>
    <col min="6406" max="6406" width="11.28515625" style="487" customWidth="1"/>
    <col min="6407" max="6407" width="11.5703125" style="487" customWidth="1"/>
    <col min="6408" max="6408" width="23.28515625" style="487" customWidth="1"/>
    <col min="6409" max="6409" width="21.5703125" style="487" customWidth="1"/>
    <col min="6410" max="6410" width="23.7109375" style="487" customWidth="1"/>
    <col min="6411" max="6656" width="9.140625" style="487"/>
    <col min="6657" max="6657" width="4.85546875" style="487" customWidth="1"/>
    <col min="6658" max="6658" width="76.5703125" style="487" customWidth="1"/>
    <col min="6659" max="6659" width="14.140625" style="487" customWidth="1"/>
    <col min="6660" max="6661" width="6.28515625" style="487" customWidth="1"/>
    <col min="6662" max="6662" width="11.28515625" style="487" customWidth="1"/>
    <col min="6663" max="6663" width="11.5703125" style="487" customWidth="1"/>
    <col min="6664" max="6664" width="23.28515625" style="487" customWidth="1"/>
    <col min="6665" max="6665" width="21.5703125" style="487" customWidth="1"/>
    <col min="6666" max="6666" width="23.7109375" style="487" customWidth="1"/>
    <col min="6667" max="6912" width="9.140625" style="487"/>
    <col min="6913" max="6913" width="4.85546875" style="487" customWidth="1"/>
    <col min="6914" max="6914" width="76.5703125" style="487" customWidth="1"/>
    <col min="6915" max="6915" width="14.140625" style="487" customWidth="1"/>
    <col min="6916" max="6917" width="6.28515625" style="487" customWidth="1"/>
    <col min="6918" max="6918" width="11.28515625" style="487" customWidth="1"/>
    <col min="6919" max="6919" width="11.5703125" style="487" customWidth="1"/>
    <col min="6920" max="6920" width="23.28515625" style="487" customWidth="1"/>
    <col min="6921" max="6921" width="21.5703125" style="487" customWidth="1"/>
    <col min="6922" max="6922" width="23.7109375" style="487" customWidth="1"/>
    <col min="6923" max="7168" width="9.140625" style="487"/>
    <col min="7169" max="7169" width="4.85546875" style="487" customWidth="1"/>
    <col min="7170" max="7170" width="76.5703125" style="487" customWidth="1"/>
    <col min="7171" max="7171" width="14.140625" style="487" customWidth="1"/>
    <col min="7172" max="7173" width="6.28515625" style="487" customWidth="1"/>
    <col min="7174" max="7174" width="11.28515625" style="487" customWidth="1"/>
    <col min="7175" max="7175" width="11.5703125" style="487" customWidth="1"/>
    <col min="7176" max="7176" width="23.28515625" style="487" customWidth="1"/>
    <col min="7177" max="7177" width="21.5703125" style="487" customWidth="1"/>
    <col min="7178" max="7178" width="23.7109375" style="487" customWidth="1"/>
    <col min="7179" max="7424" width="9.140625" style="487"/>
    <col min="7425" max="7425" width="4.85546875" style="487" customWidth="1"/>
    <col min="7426" max="7426" width="76.5703125" style="487" customWidth="1"/>
    <col min="7427" max="7427" width="14.140625" style="487" customWidth="1"/>
    <col min="7428" max="7429" width="6.28515625" style="487" customWidth="1"/>
    <col min="7430" max="7430" width="11.28515625" style="487" customWidth="1"/>
    <col min="7431" max="7431" width="11.5703125" style="487" customWidth="1"/>
    <col min="7432" max="7432" width="23.28515625" style="487" customWidth="1"/>
    <col min="7433" max="7433" width="21.5703125" style="487" customWidth="1"/>
    <col min="7434" max="7434" width="23.7109375" style="487" customWidth="1"/>
    <col min="7435" max="7680" width="9.140625" style="487"/>
    <col min="7681" max="7681" width="4.85546875" style="487" customWidth="1"/>
    <col min="7682" max="7682" width="76.5703125" style="487" customWidth="1"/>
    <col min="7683" max="7683" width="14.140625" style="487" customWidth="1"/>
    <col min="7684" max="7685" width="6.28515625" style="487" customWidth="1"/>
    <col min="7686" max="7686" width="11.28515625" style="487" customWidth="1"/>
    <col min="7687" max="7687" width="11.5703125" style="487" customWidth="1"/>
    <col min="7688" max="7688" width="23.28515625" style="487" customWidth="1"/>
    <col min="7689" max="7689" width="21.5703125" style="487" customWidth="1"/>
    <col min="7690" max="7690" width="23.7109375" style="487" customWidth="1"/>
    <col min="7691" max="7936" width="9.140625" style="487"/>
    <col min="7937" max="7937" width="4.85546875" style="487" customWidth="1"/>
    <col min="7938" max="7938" width="76.5703125" style="487" customWidth="1"/>
    <col min="7939" max="7939" width="14.140625" style="487" customWidth="1"/>
    <col min="7940" max="7941" width="6.28515625" style="487" customWidth="1"/>
    <col min="7942" max="7942" width="11.28515625" style="487" customWidth="1"/>
    <col min="7943" max="7943" width="11.5703125" style="487" customWidth="1"/>
    <col min="7944" max="7944" width="23.28515625" style="487" customWidth="1"/>
    <col min="7945" max="7945" width="21.5703125" style="487" customWidth="1"/>
    <col min="7946" max="7946" width="23.7109375" style="487" customWidth="1"/>
    <col min="7947" max="8192" width="9.140625" style="487"/>
    <col min="8193" max="8193" width="4.85546875" style="487" customWidth="1"/>
    <col min="8194" max="8194" width="76.5703125" style="487" customWidth="1"/>
    <col min="8195" max="8195" width="14.140625" style="487" customWidth="1"/>
    <col min="8196" max="8197" width="6.28515625" style="487" customWidth="1"/>
    <col min="8198" max="8198" width="11.28515625" style="487" customWidth="1"/>
    <col min="8199" max="8199" width="11.5703125" style="487" customWidth="1"/>
    <col min="8200" max="8200" width="23.28515625" style="487" customWidth="1"/>
    <col min="8201" max="8201" width="21.5703125" style="487" customWidth="1"/>
    <col min="8202" max="8202" width="23.7109375" style="487" customWidth="1"/>
    <col min="8203" max="8448" width="9.140625" style="487"/>
    <col min="8449" max="8449" width="4.85546875" style="487" customWidth="1"/>
    <col min="8450" max="8450" width="76.5703125" style="487" customWidth="1"/>
    <col min="8451" max="8451" width="14.140625" style="487" customWidth="1"/>
    <col min="8452" max="8453" width="6.28515625" style="487" customWidth="1"/>
    <col min="8454" max="8454" width="11.28515625" style="487" customWidth="1"/>
    <col min="8455" max="8455" width="11.5703125" style="487" customWidth="1"/>
    <col min="8456" max="8456" width="23.28515625" style="487" customWidth="1"/>
    <col min="8457" max="8457" width="21.5703125" style="487" customWidth="1"/>
    <col min="8458" max="8458" width="23.7109375" style="487" customWidth="1"/>
    <col min="8459" max="8704" width="9.140625" style="487"/>
    <col min="8705" max="8705" width="4.85546875" style="487" customWidth="1"/>
    <col min="8706" max="8706" width="76.5703125" style="487" customWidth="1"/>
    <col min="8707" max="8707" width="14.140625" style="487" customWidth="1"/>
    <col min="8708" max="8709" width="6.28515625" style="487" customWidth="1"/>
    <col min="8710" max="8710" width="11.28515625" style="487" customWidth="1"/>
    <col min="8711" max="8711" width="11.5703125" style="487" customWidth="1"/>
    <col min="8712" max="8712" width="23.28515625" style="487" customWidth="1"/>
    <col min="8713" max="8713" width="21.5703125" style="487" customWidth="1"/>
    <col min="8714" max="8714" width="23.7109375" style="487" customWidth="1"/>
    <col min="8715" max="8960" width="9.140625" style="487"/>
    <col min="8961" max="8961" width="4.85546875" style="487" customWidth="1"/>
    <col min="8962" max="8962" width="76.5703125" style="487" customWidth="1"/>
    <col min="8963" max="8963" width="14.140625" style="487" customWidth="1"/>
    <col min="8964" max="8965" width="6.28515625" style="487" customWidth="1"/>
    <col min="8966" max="8966" width="11.28515625" style="487" customWidth="1"/>
    <col min="8967" max="8967" width="11.5703125" style="487" customWidth="1"/>
    <col min="8968" max="8968" width="23.28515625" style="487" customWidth="1"/>
    <col min="8969" max="8969" width="21.5703125" style="487" customWidth="1"/>
    <col min="8970" max="8970" width="23.7109375" style="487" customWidth="1"/>
    <col min="8971" max="9216" width="9.140625" style="487"/>
    <col min="9217" max="9217" width="4.85546875" style="487" customWidth="1"/>
    <col min="9218" max="9218" width="76.5703125" style="487" customWidth="1"/>
    <col min="9219" max="9219" width="14.140625" style="487" customWidth="1"/>
    <col min="9220" max="9221" width="6.28515625" style="487" customWidth="1"/>
    <col min="9222" max="9222" width="11.28515625" style="487" customWidth="1"/>
    <col min="9223" max="9223" width="11.5703125" style="487" customWidth="1"/>
    <col min="9224" max="9224" width="23.28515625" style="487" customWidth="1"/>
    <col min="9225" max="9225" width="21.5703125" style="487" customWidth="1"/>
    <col min="9226" max="9226" width="23.7109375" style="487" customWidth="1"/>
    <col min="9227" max="9472" width="9.140625" style="487"/>
    <col min="9473" max="9473" width="4.85546875" style="487" customWidth="1"/>
    <col min="9474" max="9474" width="76.5703125" style="487" customWidth="1"/>
    <col min="9475" max="9475" width="14.140625" style="487" customWidth="1"/>
    <col min="9476" max="9477" width="6.28515625" style="487" customWidth="1"/>
    <col min="9478" max="9478" width="11.28515625" style="487" customWidth="1"/>
    <col min="9479" max="9479" width="11.5703125" style="487" customWidth="1"/>
    <col min="9480" max="9480" width="23.28515625" style="487" customWidth="1"/>
    <col min="9481" max="9481" width="21.5703125" style="487" customWidth="1"/>
    <col min="9482" max="9482" width="23.7109375" style="487" customWidth="1"/>
    <col min="9483" max="9728" width="9.140625" style="487"/>
    <col min="9729" max="9729" width="4.85546875" style="487" customWidth="1"/>
    <col min="9730" max="9730" width="76.5703125" style="487" customWidth="1"/>
    <col min="9731" max="9731" width="14.140625" style="487" customWidth="1"/>
    <col min="9732" max="9733" width="6.28515625" style="487" customWidth="1"/>
    <col min="9734" max="9734" width="11.28515625" style="487" customWidth="1"/>
    <col min="9735" max="9735" width="11.5703125" style="487" customWidth="1"/>
    <col min="9736" max="9736" width="23.28515625" style="487" customWidth="1"/>
    <col min="9737" max="9737" width="21.5703125" style="487" customWidth="1"/>
    <col min="9738" max="9738" width="23.7109375" style="487" customWidth="1"/>
    <col min="9739" max="9984" width="9.140625" style="487"/>
    <col min="9985" max="9985" width="4.85546875" style="487" customWidth="1"/>
    <col min="9986" max="9986" width="76.5703125" style="487" customWidth="1"/>
    <col min="9987" max="9987" width="14.140625" style="487" customWidth="1"/>
    <col min="9988" max="9989" width="6.28515625" style="487" customWidth="1"/>
    <col min="9990" max="9990" width="11.28515625" style="487" customWidth="1"/>
    <col min="9991" max="9991" width="11.5703125" style="487" customWidth="1"/>
    <col min="9992" max="9992" width="23.28515625" style="487" customWidth="1"/>
    <col min="9993" max="9993" width="21.5703125" style="487" customWidth="1"/>
    <col min="9994" max="9994" width="23.7109375" style="487" customWidth="1"/>
    <col min="9995" max="10240" width="9.140625" style="487"/>
    <col min="10241" max="10241" width="4.85546875" style="487" customWidth="1"/>
    <col min="10242" max="10242" width="76.5703125" style="487" customWidth="1"/>
    <col min="10243" max="10243" width="14.140625" style="487" customWidth="1"/>
    <col min="10244" max="10245" width="6.28515625" style="487" customWidth="1"/>
    <col min="10246" max="10246" width="11.28515625" style="487" customWidth="1"/>
    <col min="10247" max="10247" width="11.5703125" style="487" customWidth="1"/>
    <col min="10248" max="10248" width="23.28515625" style="487" customWidth="1"/>
    <col min="10249" max="10249" width="21.5703125" style="487" customWidth="1"/>
    <col min="10250" max="10250" width="23.7109375" style="487" customWidth="1"/>
    <col min="10251" max="10496" width="9.140625" style="487"/>
    <col min="10497" max="10497" width="4.85546875" style="487" customWidth="1"/>
    <col min="10498" max="10498" width="76.5703125" style="487" customWidth="1"/>
    <col min="10499" max="10499" width="14.140625" style="487" customWidth="1"/>
    <col min="10500" max="10501" width="6.28515625" style="487" customWidth="1"/>
    <col min="10502" max="10502" width="11.28515625" style="487" customWidth="1"/>
    <col min="10503" max="10503" width="11.5703125" style="487" customWidth="1"/>
    <col min="10504" max="10504" width="23.28515625" style="487" customWidth="1"/>
    <col min="10505" max="10505" width="21.5703125" style="487" customWidth="1"/>
    <col min="10506" max="10506" width="23.7109375" style="487" customWidth="1"/>
    <col min="10507" max="10752" width="9.140625" style="487"/>
    <col min="10753" max="10753" width="4.85546875" style="487" customWidth="1"/>
    <col min="10754" max="10754" width="76.5703125" style="487" customWidth="1"/>
    <col min="10755" max="10755" width="14.140625" style="487" customWidth="1"/>
    <col min="10756" max="10757" width="6.28515625" style="487" customWidth="1"/>
    <col min="10758" max="10758" width="11.28515625" style="487" customWidth="1"/>
    <col min="10759" max="10759" width="11.5703125" style="487" customWidth="1"/>
    <col min="10760" max="10760" width="23.28515625" style="487" customWidth="1"/>
    <col min="10761" max="10761" width="21.5703125" style="487" customWidth="1"/>
    <col min="10762" max="10762" width="23.7109375" style="487" customWidth="1"/>
    <col min="10763" max="11008" width="9.140625" style="487"/>
    <col min="11009" max="11009" width="4.85546875" style="487" customWidth="1"/>
    <col min="11010" max="11010" width="76.5703125" style="487" customWidth="1"/>
    <col min="11011" max="11011" width="14.140625" style="487" customWidth="1"/>
    <col min="11012" max="11013" width="6.28515625" style="487" customWidth="1"/>
    <col min="11014" max="11014" width="11.28515625" style="487" customWidth="1"/>
    <col min="11015" max="11015" width="11.5703125" style="487" customWidth="1"/>
    <col min="11016" max="11016" width="23.28515625" style="487" customWidth="1"/>
    <col min="11017" max="11017" width="21.5703125" style="487" customWidth="1"/>
    <col min="11018" max="11018" width="23.7109375" style="487" customWidth="1"/>
    <col min="11019" max="11264" width="9.140625" style="487"/>
    <col min="11265" max="11265" width="4.85546875" style="487" customWidth="1"/>
    <col min="11266" max="11266" width="76.5703125" style="487" customWidth="1"/>
    <col min="11267" max="11267" width="14.140625" style="487" customWidth="1"/>
    <col min="11268" max="11269" width="6.28515625" style="487" customWidth="1"/>
    <col min="11270" max="11270" width="11.28515625" style="487" customWidth="1"/>
    <col min="11271" max="11271" width="11.5703125" style="487" customWidth="1"/>
    <col min="11272" max="11272" width="23.28515625" style="487" customWidth="1"/>
    <col min="11273" max="11273" width="21.5703125" style="487" customWidth="1"/>
    <col min="11274" max="11274" width="23.7109375" style="487" customWidth="1"/>
    <col min="11275" max="11520" width="9.140625" style="487"/>
    <col min="11521" max="11521" width="4.85546875" style="487" customWidth="1"/>
    <col min="11522" max="11522" width="76.5703125" style="487" customWidth="1"/>
    <col min="11523" max="11523" width="14.140625" style="487" customWidth="1"/>
    <col min="11524" max="11525" width="6.28515625" style="487" customWidth="1"/>
    <col min="11526" max="11526" width="11.28515625" style="487" customWidth="1"/>
    <col min="11527" max="11527" width="11.5703125" style="487" customWidth="1"/>
    <col min="11528" max="11528" width="23.28515625" style="487" customWidth="1"/>
    <col min="11529" max="11529" width="21.5703125" style="487" customWidth="1"/>
    <col min="11530" max="11530" width="23.7109375" style="487" customWidth="1"/>
    <col min="11531" max="11776" width="9.140625" style="487"/>
    <col min="11777" max="11777" width="4.85546875" style="487" customWidth="1"/>
    <col min="11778" max="11778" width="76.5703125" style="487" customWidth="1"/>
    <col min="11779" max="11779" width="14.140625" style="487" customWidth="1"/>
    <col min="11780" max="11781" width="6.28515625" style="487" customWidth="1"/>
    <col min="11782" max="11782" width="11.28515625" style="487" customWidth="1"/>
    <col min="11783" max="11783" width="11.5703125" style="487" customWidth="1"/>
    <col min="11784" max="11784" width="23.28515625" style="487" customWidth="1"/>
    <col min="11785" max="11785" width="21.5703125" style="487" customWidth="1"/>
    <col min="11786" max="11786" width="23.7109375" style="487" customWidth="1"/>
    <col min="11787" max="12032" width="9.140625" style="487"/>
    <col min="12033" max="12033" width="4.85546875" style="487" customWidth="1"/>
    <col min="12034" max="12034" width="76.5703125" style="487" customWidth="1"/>
    <col min="12035" max="12035" width="14.140625" style="487" customWidth="1"/>
    <col min="12036" max="12037" width="6.28515625" style="487" customWidth="1"/>
    <col min="12038" max="12038" width="11.28515625" style="487" customWidth="1"/>
    <col min="12039" max="12039" width="11.5703125" style="487" customWidth="1"/>
    <col min="12040" max="12040" width="23.28515625" style="487" customWidth="1"/>
    <col min="12041" max="12041" width="21.5703125" style="487" customWidth="1"/>
    <col min="12042" max="12042" width="23.7109375" style="487" customWidth="1"/>
    <col min="12043" max="12288" width="9.140625" style="487"/>
    <col min="12289" max="12289" width="4.85546875" style="487" customWidth="1"/>
    <col min="12290" max="12290" width="76.5703125" style="487" customWidth="1"/>
    <col min="12291" max="12291" width="14.140625" style="487" customWidth="1"/>
    <col min="12292" max="12293" width="6.28515625" style="487" customWidth="1"/>
    <col min="12294" max="12294" width="11.28515625" style="487" customWidth="1"/>
    <col min="12295" max="12295" width="11.5703125" style="487" customWidth="1"/>
    <col min="12296" max="12296" width="23.28515625" style="487" customWidth="1"/>
    <col min="12297" max="12297" width="21.5703125" style="487" customWidth="1"/>
    <col min="12298" max="12298" width="23.7109375" style="487" customWidth="1"/>
    <col min="12299" max="12544" width="9.140625" style="487"/>
    <col min="12545" max="12545" width="4.85546875" style="487" customWidth="1"/>
    <col min="12546" max="12546" width="76.5703125" style="487" customWidth="1"/>
    <col min="12547" max="12547" width="14.140625" style="487" customWidth="1"/>
    <col min="12548" max="12549" width="6.28515625" style="487" customWidth="1"/>
    <col min="12550" max="12550" width="11.28515625" style="487" customWidth="1"/>
    <col min="12551" max="12551" width="11.5703125" style="487" customWidth="1"/>
    <col min="12552" max="12552" width="23.28515625" style="487" customWidth="1"/>
    <col min="12553" max="12553" width="21.5703125" style="487" customWidth="1"/>
    <col min="12554" max="12554" width="23.7109375" style="487" customWidth="1"/>
    <col min="12555" max="12800" width="9.140625" style="487"/>
    <col min="12801" max="12801" width="4.85546875" style="487" customWidth="1"/>
    <col min="12802" max="12802" width="76.5703125" style="487" customWidth="1"/>
    <col min="12803" max="12803" width="14.140625" style="487" customWidth="1"/>
    <col min="12804" max="12805" width="6.28515625" style="487" customWidth="1"/>
    <col min="12806" max="12806" width="11.28515625" style="487" customWidth="1"/>
    <col min="12807" max="12807" width="11.5703125" style="487" customWidth="1"/>
    <col min="12808" max="12808" width="23.28515625" style="487" customWidth="1"/>
    <col min="12809" max="12809" width="21.5703125" style="487" customWidth="1"/>
    <col min="12810" max="12810" width="23.7109375" style="487" customWidth="1"/>
    <col min="12811" max="13056" width="9.140625" style="487"/>
    <col min="13057" max="13057" width="4.85546875" style="487" customWidth="1"/>
    <col min="13058" max="13058" width="76.5703125" style="487" customWidth="1"/>
    <col min="13059" max="13059" width="14.140625" style="487" customWidth="1"/>
    <col min="13060" max="13061" width="6.28515625" style="487" customWidth="1"/>
    <col min="13062" max="13062" width="11.28515625" style="487" customWidth="1"/>
    <col min="13063" max="13063" width="11.5703125" style="487" customWidth="1"/>
    <col min="13064" max="13064" width="23.28515625" style="487" customWidth="1"/>
    <col min="13065" max="13065" width="21.5703125" style="487" customWidth="1"/>
    <col min="13066" max="13066" width="23.7109375" style="487" customWidth="1"/>
    <col min="13067" max="13312" width="9.140625" style="487"/>
    <col min="13313" max="13313" width="4.85546875" style="487" customWidth="1"/>
    <col min="13314" max="13314" width="76.5703125" style="487" customWidth="1"/>
    <col min="13315" max="13315" width="14.140625" style="487" customWidth="1"/>
    <col min="13316" max="13317" width="6.28515625" style="487" customWidth="1"/>
    <col min="13318" max="13318" width="11.28515625" style="487" customWidth="1"/>
    <col min="13319" max="13319" width="11.5703125" style="487" customWidth="1"/>
    <col min="13320" max="13320" width="23.28515625" style="487" customWidth="1"/>
    <col min="13321" max="13321" width="21.5703125" style="487" customWidth="1"/>
    <col min="13322" max="13322" width="23.7109375" style="487" customWidth="1"/>
    <col min="13323" max="13568" width="9.140625" style="487"/>
    <col min="13569" max="13569" width="4.85546875" style="487" customWidth="1"/>
    <col min="13570" max="13570" width="76.5703125" style="487" customWidth="1"/>
    <col min="13571" max="13571" width="14.140625" style="487" customWidth="1"/>
    <col min="13572" max="13573" width="6.28515625" style="487" customWidth="1"/>
    <col min="13574" max="13574" width="11.28515625" style="487" customWidth="1"/>
    <col min="13575" max="13575" width="11.5703125" style="487" customWidth="1"/>
    <col min="13576" max="13576" width="23.28515625" style="487" customWidth="1"/>
    <col min="13577" max="13577" width="21.5703125" style="487" customWidth="1"/>
    <col min="13578" max="13578" width="23.7109375" style="487" customWidth="1"/>
    <col min="13579" max="13824" width="9.140625" style="487"/>
    <col min="13825" max="13825" width="4.85546875" style="487" customWidth="1"/>
    <col min="13826" max="13826" width="76.5703125" style="487" customWidth="1"/>
    <col min="13827" max="13827" width="14.140625" style="487" customWidth="1"/>
    <col min="13828" max="13829" width="6.28515625" style="487" customWidth="1"/>
    <col min="13830" max="13830" width="11.28515625" style="487" customWidth="1"/>
    <col min="13831" max="13831" width="11.5703125" style="487" customWidth="1"/>
    <col min="13832" max="13832" width="23.28515625" style="487" customWidth="1"/>
    <col min="13833" max="13833" width="21.5703125" style="487" customWidth="1"/>
    <col min="13834" max="13834" width="23.7109375" style="487" customWidth="1"/>
    <col min="13835" max="14080" width="9.140625" style="487"/>
    <col min="14081" max="14081" width="4.85546875" style="487" customWidth="1"/>
    <col min="14082" max="14082" width="76.5703125" style="487" customWidth="1"/>
    <col min="14083" max="14083" width="14.140625" style="487" customWidth="1"/>
    <col min="14084" max="14085" width="6.28515625" style="487" customWidth="1"/>
    <col min="14086" max="14086" width="11.28515625" style="487" customWidth="1"/>
    <col min="14087" max="14087" width="11.5703125" style="487" customWidth="1"/>
    <col min="14088" max="14088" width="23.28515625" style="487" customWidth="1"/>
    <col min="14089" max="14089" width="21.5703125" style="487" customWidth="1"/>
    <col min="14090" max="14090" width="23.7109375" style="487" customWidth="1"/>
    <col min="14091" max="14336" width="9.140625" style="487"/>
    <col min="14337" max="14337" width="4.85546875" style="487" customWidth="1"/>
    <col min="14338" max="14338" width="76.5703125" style="487" customWidth="1"/>
    <col min="14339" max="14339" width="14.140625" style="487" customWidth="1"/>
    <col min="14340" max="14341" width="6.28515625" style="487" customWidth="1"/>
    <col min="14342" max="14342" width="11.28515625" style="487" customWidth="1"/>
    <col min="14343" max="14343" width="11.5703125" style="487" customWidth="1"/>
    <col min="14344" max="14344" width="23.28515625" style="487" customWidth="1"/>
    <col min="14345" max="14345" width="21.5703125" style="487" customWidth="1"/>
    <col min="14346" max="14346" width="23.7109375" style="487" customWidth="1"/>
    <col min="14347" max="14592" width="9.140625" style="487"/>
    <col min="14593" max="14593" width="4.85546875" style="487" customWidth="1"/>
    <col min="14594" max="14594" width="76.5703125" style="487" customWidth="1"/>
    <col min="14595" max="14595" width="14.140625" style="487" customWidth="1"/>
    <col min="14596" max="14597" width="6.28515625" style="487" customWidth="1"/>
    <col min="14598" max="14598" width="11.28515625" style="487" customWidth="1"/>
    <col min="14599" max="14599" width="11.5703125" style="487" customWidth="1"/>
    <col min="14600" max="14600" width="23.28515625" style="487" customWidth="1"/>
    <col min="14601" max="14601" width="21.5703125" style="487" customWidth="1"/>
    <col min="14602" max="14602" width="23.7109375" style="487" customWidth="1"/>
    <col min="14603" max="14848" width="9.140625" style="487"/>
    <col min="14849" max="14849" width="4.85546875" style="487" customWidth="1"/>
    <col min="14850" max="14850" width="76.5703125" style="487" customWidth="1"/>
    <col min="14851" max="14851" width="14.140625" style="487" customWidth="1"/>
    <col min="14852" max="14853" width="6.28515625" style="487" customWidth="1"/>
    <col min="14854" max="14854" width="11.28515625" style="487" customWidth="1"/>
    <col min="14855" max="14855" width="11.5703125" style="487" customWidth="1"/>
    <col min="14856" max="14856" width="23.28515625" style="487" customWidth="1"/>
    <col min="14857" max="14857" width="21.5703125" style="487" customWidth="1"/>
    <col min="14858" max="14858" width="23.7109375" style="487" customWidth="1"/>
    <col min="14859" max="15104" width="9.140625" style="487"/>
    <col min="15105" max="15105" width="4.85546875" style="487" customWidth="1"/>
    <col min="15106" max="15106" width="76.5703125" style="487" customWidth="1"/>
    <col min="15107" max="15107" width="14.140625" style="487" customWidth="1"/>
    <col min="15108" max="15109" width="6.28515625" style="487" customWidth="1"/>
    <col min="15110" max="15110" width="11.28515625" style="487" customWidth="1"/>
    <col min="15111" max="15111" width="11.5703125" style="487" customWidth="1"/>
    <col min="15112" max="15112" width="23.28515625" style="487" customWidth="1"/>
    <col min="15113" max="15113" width="21.5703125" style="487" customWidth="1"/>
    <col min="15114" max="15114" width="23.7109375" style="487" customWidth="1"/>
    <col min="15115" max="15360" width="9.140625" style="487"/>
    <col min="15361" max="15361" width="4.85546875" style="487" customWidth="1"/>
    <col min="15362" max="15362" width="76.5703125" style="487" customWidth="1"/>
    <col min="15363" max="15363" width="14.140625" style="487" customWidth="1"/>
    <col min="15364" max="15365" width="6.28515625" style="487" customWidth="1"/>
    <col min="15366" max="15366" width="11.28515625" style="487" customWidth="1"/>
    <col min="15367" max="15367" width="11.5703125" style="487" customWidth="1"/>
    <col min="15368" max="15368" width="23.28515625" style="487" customWidth="1"/>
    <col min="15369" max="15369" width="21.5703125" style="487" customWidth="1"/>
    <col min="15370" max="15370" width="23.7109375" style="487" customWidth="1"/>
    <col min="15371" max="15616" width="9.140625" style="487"/>
    <col min="15617" max="15617" width="4.85546875" style="487" customWidth="1"/>
    <col min="15618" max="15618" width="76.5703125" style="487" customWidth="1"/>
    <col min="15619" max="15619" width="14.140625" style="487" customWidth="1"/>
    <col min="15620" max="15621" width="6.28515625" style="487" customWidth="1"/>
    <col min="15622" max="15622" width="11.28515625" style="487" customWidth="1"/>
    <col min="15623" max="15623" width="11.5703125" style="487" customWidth="1"/>
    <col min="15624" max="15624" width="23.28515625" style="487" customWidth="1"/>
    <col min="15625" max="15625" width="21.5703125" style="487" customWidth="1"/>
    <col min="15626" max="15626" width="23.7109375" style="487" customWidth="1"/>
    <col min="15627" max="15872" width="9.140625" style="487"/>
    <col min="15873" max="15873" width="4.85546875" style="487" customWidth="1"/>
    <col min="15874" max="15874" width="76.5703125" style="487" customWidth="1"/>
    <col min="15875" max="15875" width="14.140625" style="487" customWidth="1"/>
    <col min="15876" max="15877" width="6.28515625" style="487" customWidth="1"/>
    <col min="15878" max="15878" width="11.28515625" style="487" customWidth="1"/>
    <col min="15879" max="15879" width="11.5703125" style="487" customWidth="1"/>
    <col min="15880" max="15880" width="23.28515625" style="487" customWidth="1"/>
    <col min="15881" max="15881" width="21.5703125" style="487" customWidth="1"/>
    <col min="15882" max="15882" width="23.7109375" style="487" customWidth="1"/>
    <col min="15883" max="16128" width="9.140625" style="487"/>
    <col min="16129" max="16129" width="4.85546875" style="487" customWidth="1"/>
    <col min="16130" max="16130" width="76.5703125" style="487" customWidth="1"/>
    <col min="16131" max="16131" width="14.140625" style="487" customWidth="1"/>
    <col min="16132" max="16133" width="6.28515625" style="487" customWidth="1"/>
    <col min="16134" max="16134" width="11.28515625" style="487" customWidth="1"/>
    <col min="16135" max="16135" width="11.5703125" style="487" customWidth="1"/>
    <col min="16136" max="16136" width="23.28515625" style="487" customWidth="1"/>
    <col min="16137" max="16137" width="21.5703125" style="487" customWidth="1"/>
    <col min="16138" max="16138" width="23.7109375" style="487" customWidth="1"/>
    <col min="16139" max="16384" width="9.140625" style="487"/>
  </cols>
  <sheetData>
    <row r="1" spans="1:11" ht="20.25" customHeight="1">
      <c r="B1" s="2138" t="s">
        <v>1563</v>
      </c>
      <c r="C1" s="2138"/>
      <c r="D1" s="2138"/>
      <c r="E1" s="2138"/>
      <c r="F1" s="993"/>
      <c r="G1" s="993"/>
    </row>
    <row r="2" spans="1:11" ht="9.75" customHeight="1">
      <c r="B2" s="993"/>
      <c r="C2" s="993"/>
      <c r="D2" s="936"/>
      <c r="E2" s="936"/>
      <c r="F2" s="993"/>
      <c r="G2" s="993"/>
    </row>
    <row r="3" spans="1:11" ht="30" customHeight="1">
      <c r="B3" s="2139" t="s">
        <v>2653</v>
      </c>
      <c r="C3" s="2139"/>
      <c r="D3" s="2139"/>
      <c r="E3" s="2139"/>
      <c r="F3" s="2139"/>
      <c r="G3" s="994"/>
    </row>
    <row r="4" spans="1:11" ht="8.25" customHeight="1">
      <c r="B4" s="995"/>
      <c r="C4" s="995"/>
      <c r="D4" s="995"/>
      <c r="E4" s="995"/>
      <c r="F4" s="995"/>
      <c r="G4" s="995"/>
    </row>
    <row r="5" spans="1:11" ht="15" customHeight="1">
      <c r="B5" s="995"/>
      <c r="C5" s="995"/>
      <c r="D5" s="995"/>
      <c r="E5" s="995"/>
      <c r="F5" s="995"/>
      <c r="G5" s="1501" t="s">
        <v>2699</v>
      </c>
    </row>
    <row r="6" spans="1:11" ht="17.25" customHeight="1">
      <c r="A6" s="2069" t="s">
        <v>2</v>
      </c>
      <c r="B6" s="1970" t="s">
        <v>3</v>
      </c>
      <c r="C6" s="1970" t="s">
        <v>1394</v>
      </c>
      <c r="D6" s="1970" t="s">
        <v>5</v>
      </c>
      <c r="E6" s="1970" t="s">
        <v>114</v>
      </c>
      <c r="F6" s="1970" t="s">
        <v>1564</v>
      </c>
      <c r="G6" s="1970"/>
      <c r="H6" s="997"/>
      <c r="I6" s="994"/>
    </row>
    <row r="7" spans="1:11" ht="15.75" customHeight="1">
      <c r="A7" s="2070"/>
      <c r="B7" s="1970"/>
      <c r="C7" s="1970"/>
      <c r="D7" s="1970"/>
      <c r="E7" s="1970"/>
      <c r="F7" s="279" t="s">
        <v>9</v>
      </c>
      <c r="G7" s="279" t="s">
        <v>1347</v>
      </c>
      <c r="H7" s="997"/>
      <c r="I7" s="994"/>
      <c r="J7" s="998"/>
    </row>
    <row r="8" spans="1:11" s="629" customFormat="1" ht="18" customHeight="1">
      <c r="A8" s="278">
        <v>1</v>
      </c>
      <c r="B8" s="279">
        <v>2</v>
      </c>
      <c r="C8" s="279">
        <v>3</v>
      </c>
      <c r="D8" s="279">
        <v>4</v>
      </c>
      <c r="E8" s="279">
        <v>5</v>
      </c>
      <c r="F8" s="279">
        <v>6</v>
      </c>
      <c r="G8" s="279">
        <v>7</v>
      </c>
      <c r="H8" s="999"/>
      <c r="I8" s="630"/>
      <c r="J8" s="998"/>
      <c r="K8" s="1000"/>
    </row>
    <row r="9" spans="1:11" ht="29.25" customHeight="1">
      <c r="A9" s="205">
        <v>1</v>
      </c>
      <c r="B9" s="214" t="s">
        <v>1550</v>
      </c>
      <c r="C9" s="205">
        <v>7132210017</v>
      </c>
      <c r="D9" s="205" t="s">
        <v>55</v>
      </c>
      <c r="E9" s="205">
        <v>1</v>
      </c>
      <c r="F9" s="206">
        <f>VLOOKUP(C9,'SOR RATE 2025-26'!A:D,4,0)</f>
        <v>77971.19</v>
      </c>
      <c r="G9" s="208">
        <f t="shared" ref="G9:G22" si="0">F9*E9</f>
        <v>77971.19</v>
      </c>
      <c r="H9" s="1001"/>
      <c r="I9" s="1002"/>
    </row>
    <row r="10" spans="1:11" ht="16.5" customHeight="1">
      <c r="A10" s="205">
        <v>2</v>
      </c>
      <c r="B10" s="214" t="s">
        <v>116</v>
      </c>
      <c r="C10" s="205">
        <v>7130800033</v>
      </c>
      <c r="D10" s="205" t="s">
        <v>55</v>
      </c>
      <c r="E10" s="205">
        <v>1</v>
      </c>
      <c r="F10" s="206">
        <f>VLOOKUP(C10,'SOR RATE 2025-26'!A:D,4,0)</f>
        <v>4613.6900000000005</v>
      </c>
      <c r="G10" s="208">
        <f t="shared" si="0"/>
        <v>4613.6900000000005</v>
      </c>
    </row>
    <row r="11" spans="1:11" ht="16.5" customHeight="1">
      <c r="A11" s="205">
        <f>A10+1</f>
        <v>3</v>
      </c>
      <c r="B11" s="214" t="s">
        <v>1565</v>
      </c>
      <c r="C11" s="217">
        <v>7130810495</v>
      </c>
      <c r="D11" s="465" t="s">
        <v>12</v>
      </c>
      <c r="E11" s="205">
        <v>1</v>
      </c>
      <c r="F11" s="206">
        <f>VLOOKUP(C11,'SOR RATE 2025-26'!A:D,4,0)</f>
        <v>1243.71</v>
      </c>
      <c r="G11" s="208">
        <f t="shared" si="0"/>
        <v>1243.71</v>
      </c>
      <c r="I11" s="1002"/>
    </row>
    <row r="12" spans="1:11" ht="16.5" customHeight="1">
      <c r="A12" s="205">
        <v>4</v>
      </c>
      <c r="B12" s="214" t="s">
        <v>1566</v>
      </c>
      <c r="C12" s="217">
        <v>7130810679</v>
      </c>
      <c r="D12" s="465" t="s">
        <v>12</v>
      </c>
      <c r="E12" s="205">
        <v>1</v>
      </c>
      <c r="F12" s="206">
        <f>VLOOKUP(C12,'SOR RATE 2025-26'!A:D,4,0)</f>
        <v>348.9</v>
      </c>
      <c r="G12" s="208">
        <f t="shared" si="0"/>
        <v>348.9</v>
      </c>
      <c r="I12" s="1002"/>
    </row>
    <row r="13" spans="1:11" ht="16.5" customHeight="1">
      <c r="A13" s="205">
        <v>5</v>
      </c>
      <c r="B13" s="224" t="s">
        <v>81</v>
      </c>
      <c r="C13" s="217">
        <v>7130820008</v>
      </c>
      <c r="D13" s="465" t="s">
        <v>12</v>
      </c>
      <c r="E13" s="205">
        <v>3</v>
      </c>
      <c r="F13" s="206">
        <f>VLOOKUP(C13,'SOR RATE 2025-26'!A:D,4,0)</f>
        <v>135</v>
      </c>
      <c r="G13" s="208">
        <f t="shared" si="0"/>
        <v>405</v>
      </c>
      <c r="I13" s="457"/>
      <c r="J13" s="457"/>
    </row>
    <row r="14" spans="1:11" ht="16.5" customHeight="1">
      <c r="A14" s="205">
        <v>6</v>
      </c>
      <c r="B14" s="214" t="s">
        <v>54</v>
      </c>
      <c r="C14" s="1003">
        <v>7130820010</v>
      </c>
      <c r="D14" s="465" t="s">
        <v>12</v>
      </c>
      <c r="E14" s="205">
        <v>3</v>
      </c>
      <c r="F14" s="206">
        <f>VLOOKUP(C14,'SOR RATE 2025-26'!A:D,4,0)</f>
        <v>122.72</v>
      </c>
      <c r="G14" s="208">
        <f t="shared" si="0"/>
        <v>368.15999999999997</v>
      </c>
      <c r="I14" s="490"/>
    </row>
    <row r="15" spans="1:11" ht="16.5" customHeight="1">
      <c r="A15" s="205">
        <v>7</v>
      </c>
      <c r="B15" s="214" t="s">
        <v>1567</v>
      </c>
      <c r="C15" s="217">
        <v>7130820241</v>
      </c>
      <c r="D15" s="465" t="s">
        <v>12</v>
      </c>
      <c r="E15" s="205">
        <v>3</v>
      </c>
      <c r="F15" s="206">
        <f>VLOOKUP(C15,'SOR RATE 2025-26'!A:D,4,0)</f>
        <v>158.71</v>
      </c>
      <c r="G15" s="208">
        <f t="shared" si="0"/>
        <v>476.13</v>
      </c>
    </row>
    <row r="16" spans="1:11" ht="28.5" customHeight="1">
      <c r="A16" s="205">
        <v>8</v>
      </c>
      <c r="B16" s="214" t="s">
        <v>1568</v>
      </c>
      <c r="C16" s="1004">
        <v>7130810509</v>
      </c>
      <c r="D16" s="443" t="s">
        <v>12</v>
      </c>
      <c r="E16" s="205">
        <v>1</v>
      </c>
      <c r="F16" s="206">
        <f>VLOOKUP(C16,'SOR RATE 2025-26'!A:D,4,0)</f>
        <v>1971.19</v>
      </c>
      <c r="G16" s="208">
        <f t="shared" si="0"/>
        <v>1971.19</v>
      </c>
      <c r="I16" s="1002"/>
    </row>
    <row r="17" spans="1:10" ht="16.5" customHeight="1">
      <c r="A17" s="275">
        <v>9</v>
      </c>
      <c r="B17" s="214" t="s">
        <v>1569</v>
      </c>
      <c r="C17" s="1003">
        <v>7131930412</v>
      </c>
      <c r="D17" s="465" t="s">
        <v>32</v>
      </c>
      <c r="E17" s="205">
        <v>3</v>
      </c>
      <c r="F17" s="206">
        <f>VLOOKUP(C17,'SOR RATE 2025-26'!A:D,4,0)</f>
        <v>1181.17</v>
      </c>
      <c r="G17" s="208">
        <f t="shared" si="0"/>
        <v>3543.51</v>
      </c>
    </row>
    <row r="18" spans="1:10" ht="17.25" customHeight="1">
      <c r="A18" s="205">
        <v>10</v>
      </c>
      <c r="B18" s="214" t="s">
        <v>1570</v>
      </c>
      <c r="C18" s="205">
        <v>7130600023</v>
      </c>
      <c r="D18" s="205" t="s">
        <v>25</v>
      </c>
      <c r="E18" s="205">
        <v>20</v>
      </c>
      <c r="F18" s="206">
        <f>VLOOKUP(C18,'SOR RATE 2025-26'!A:D,4,0)/1000</f>
        <v>49.126339999999999</v>
      </c>
      <c r="G18" s="208">
        <f t="shared" si="0"/>
        <v>982.52679999999998</v>
      </c>
      <c r="I18" s="1002"/>
    </row>
    <row r="19" spans="1:10" ht="17.25" customHeight="1">
      <c r="A19" s="275">
        <v>11</v>
      </c>
      <c r="B19" s="214" t="s">
        <v>1555</v>
      </c>
      <c r="C19" s="1005">
        <v>7130810193</v>
      </c>
      <c r="D19" s="205" t="s">
        <v>15</v>
      </c>
      <c r="E19" s="205">
        <v>4</v>
      </c>
      <c r="F19" s="206">
        <f>VLOOKUP(C19,'SOR RATE 2025-26'!A:D,4,0)</f>
        <v>334.5</v>
      </c>
      <c r="G19" s="208">
        <f>F19*E19</f>
        <v>1338</v>
      </c>
      <c r="H19" s="187"/>
      <c r="I19" s="1002"/>
    </row>
    <row r="20" spans="1:10" ht="16.5" customHeight="1">
      <c r="A20" s="1980">
        <v>12</v>
      </c>
      <c r="B20" s="214" t="s">
        <v>188</v>
      </c>
      <c r="C20" s="1003">
        <v>7130860032</v>
      </c>
      <c r="D20" s="465" t="s">
        <v>12</v>
      </c>
      <c r="E20" s="205">
        <v>4</v>
      </c>
      <c r="F20" s="206">
        <f>VLOOKUP(C20,'SOR RATE 2025-26'!A:D,4,0)</f>
        <v>585.41999999999996</v>
      </c>
      <c r="G20" s="208">
        <f t="shared" si="0"/>
        <v>2341.6799999999998</v>
      </c>
    </row>
    <row r="21" spans="1:10" ht="18" customHeight="1">
      <c r="A21" s="1981"/>
      <c r="B21" s="214" t="s">
        <v>2663</v>
      </c>
      <c r="C21" s="1003">
        <v>7130860077</v>
      </c>
      <c r="D21" s="465" t="s">
        <v>25</v>
      </c>
      <c r="E21" s="205">
        <v>24</v>
      </c>
      <c r="F21" s="206">
        <f>VLOOKUP(C21,'SOR RATE 2025-26'!A:D,4,0)/1000</f>
        <v>91.533670000000001</v>
      </c>
      <c r="G21" s="208">
        <f t="shared" si="0"/>
        <v>2196.8080799999998</v>
      </c>
    </row>
    <row r="22" spans="1:10" ht="15.75" customHeight="1">
      <c r="A22" s="1982"/>
      <c r="B22" s="214" t="s">
        <v>1572</v>
      </c>
      <c r="C22" s="1006">
        <v>7130810026</v>
      </c>
      <c r="D22" s="465" t="s">
        <v>15</v>
      </c>
      <c r="E22" s="205">
        <v>4</v>
      </c>
      <c r="F22" s="206">
        <f>VLOOKUP(C22,'SOR RATE 2025-26'!A:D,4,0)</f>
        <v>334.5</v>
      </c>
      <c r="G22" s="208">
        <f t="shared" si="0"/>
        <v>1338</v>
      </c>
    </row>
    <row r="23" spans="1:10" ht="34.5" customHeight="1">
      <c r="A23" s="205">
        <v>13</v>
      </c>
      <c r="B23" s="214" t="s">
        <v>1573</v>
      </c>
      <c r="C23" s="205">
        <v>7130200202</v>
      </c>
      <c r="D23" s="205" t="s">
        <v>63</v>
      </c>
      <c r="E23" s="205">
        <f>(0.55*1)+(0.2*4)</f>
        <v>1.35</v>
      </c>
      <c r="F23" s="206">
        <f>VLOOKUP(C23,'SOR RATE 2025-26'!A:D,4,0)</f>
        <v>2970.0000000000005</v>
      </c>
      <c r="G23" s="208">
        <f>E23*F23</f>
        <v>4009.5000000000009</v>
      </c>
      <c r="H23" s="162"/>
      <c r="J23" s="1007"/>
    </row>
    <row r="24" spans="1:10" ht="16.5" customHeight="1">
      <c r="A24" s="205">
        <v>14</v>
      </c>
      <c r="B24" s="214" t="s">
        <v>1348</v>
      </c>
      <c r="C24" s="1003">
        <v>7130810517</v>
      </c>
      <c r="D24" s="465" t="s">
        <v>39</v>
      </c>
      <c r="E24" s="205">
        <v>2</v>
      </c>
      <c r="F24" s="206">
        <f>VLOOKUP(C24,'SOR RATE 2025-26'!A:D,4,0)</f>
        <v>5396.16</v>
      </c>
      <c r="G24" s="208">
        <f>F24*E24</f>
        <v>10792.32</v>
      </c>
      <c r="H24" s="485"/>
    </row>
    <row r="25" spans="1:10" ht="17.25" customHeight="1">
      <c r="A25" s="205">
        <v>15</v>
      </c>
      <c r="B25" s="214" t="s">
        <v>31</v>
      </c>
      <c r="C25" s="1003">
        <v>7130880041</v>
      </c>
      <c r="D25" s="465" t="s">
        <v>32</v>
      </c>
      <c r="E25" s="205">
        <v>1</v>
      </c>
      <c r="F25" s="206">
        <f>VLOOKUP(C25,'SOR RATE 2025-26'!A:D,4,0)</f>
        <v>104.33</v>
      </c>
      <c r="G25" s="208">
        <f>F25*E25</f>
        <v>104.33</v>
      </c>
    </row>
    <row r="26" spans="1:10" ht="16.5" customHeight="1">
      <c r="A26" s="205">
        <v>16</v>
      </c>
      <c r="B26" s="224" t="s">
        <v>30</v>
      </c>
      <c r="C26" s="218">
        <v>7130610206</v>
      </c>
      <c r="D26" s="465" t="s">
        <v>25</v>
      </c>
      <c r="E26" s="205">
        <v>2</v>
      </c>
      <c r="F26" s="206">
        <f>VLOOKUP(C26,'SOR RATE 2025-26'!A:D,4,0)/1000</f>
        <v>86.441000000000003</v>
      </c>
      <c r="G26" s="208">
        <f>F26*E26</f>
        <v>172.88200000000001</v>
      </c>
      <c r="H26" s="1008"/>
      <c r="I26" s="1009"/>
      <c r="J26" s="457"/>
    </row>
    <row r="27" spans="1:10" ht="16.5" customHeight="1">
      <c r="A27" s="1980">
        <v>17</v>
      </c>
      <c r="B27" s="214" t="s">
        <v>1574</v>
      </c>
      <c r="C27" s="1010"/>
      <c r="D27" s="1011"/>
      <c r="E27" s="1011"/>
      <c r="F27" s="206"/>
      <c r="G27" s="1012"/>
    </row>
    <row r="28" spans="1:10" ht="16.5" customHeight="1">
      <c r="A28" s="1981"/>
      <c r="B28" s="214" t="s">
        <v>1575</v>
      </c>
      <c r="C28" s="1003">
        <v>7130641396</v>
      </c>
      <c r="D28" s="465" t="s">
        <v>20</v>
      </c>
      <c r="E28" s="205">
        <v>9</v>
      </c>
      <c r="F28" s="206">
        <f>VLOOKUP(C28,'SOR RATE 2025-26'!A:D,4,0)</f>
        <v>228.74</v>
      </c>
      <c r="G28" s="208">
        <f>F28*E28</f>
        <v>2058.66</v>
      </c>
    </row>
    <row r="29" spans="1:10" ht="16.5" customHeight="1">
      <c r="A29" s="1982"/>
      <c r="B29" s="214" t="s">
        <v>40</v>
      </c>
      <c r="C29" s="1003">
        <v>7130870043</v>
      </c>
      <c r="D29" s="465" t="s">
        <v>25</v>
      </c>
      <c r="E29" s="205">
        <v>15</v>
      </c>
      <c r="F29" s="206">
        <f>VLOOKUP(C29,'SOR RATE 2025-26'!A:D,4,0)/1000</f>
        <v>71.584320000000005</v>
      </c>
      <c r="G29" s="208">
        <f>F29*E29</f>
        <v>1073.7648000000002</v>
      </c>
    </row>
    <row r="30" spans="1:10" ht="16.5" customHeight="1">
      <c r="A30" s="205">
        <v>18</v>
      </c>
      <c r="B30" s="214" t="s">
        <v>131</v>
      </c>
      <c r="C30" s="1013">
        <v>7130211158</v>
      </c>
      <c r="D30" s="465" t="s">
        <v>28</v>
      </c>
      <c r="E30" s="205">
        <v>1</v>
      </c>
      <c r="F30" s="206">
        <f>VLOOKUP(C30,'SOR RATE 2025-26'!A:D,4,0)</f>
        <v>184.42</v>
      </c>
      <c r="G30" s="208">
        <f>F30*E30</f>
        <v>184.42</v>
      </c>
    </row>
    <row r="31" spans="1:10" ht="16.5" customHeight="1">
      <c r="A31" s="205">
        <v>19</v>
      </c>
      <c r="B31" s="214" t="s">
        <v>132</v>
      </c>
      <c r="C31" s="217">
        <v>7130210809</v>
      </c>
      <c r="D31" s="465" t="s">
        <v>28</v>
      </c>
      <c r="E31" s="205">
        <v>1</v>
      </c>
      <c r="F31" s="206">
        <f>VLOOKUP(C31,'SOR RATE 2025-26'!A:D,4,0)</f>
        <v>412.07</v>
      </c>
      <c r="G31" s="208">
        <f>F31*E31</f>
        <v>412.07</v>
      </c>
    </row>
    <row r="32" spans="1:10" ht="16.5" customHeight="1">
      <c r="A32" s="205">
        <v>20</v>
      </c>
      <c r="B32" s="214" t="s">
        <v>647</v>
      </c>
      <c r="C32" s="1003">
        <v>7130840029</v>
      </c>
      <c r="D32" s="465" t="s">
        <v>32</v>
      </c>
      <c r="E32" s="205">
        <v>3</v>
      </c>
      <c r="F32" s="206">
        <f>VLOOKUP(C32,'SOR RATE 2025-26'!A:D,4,0)</f>
        <v>316.74</v>
      </c>
      <c r="G32" s="208">
        <f>F32*E32</f>
        <v>950.22</v>
      </c>
      <c r="I32" s="490"/>
    </row>
    <row r="33" spans="1:10" ht="16.5" customHeight="1">
      <c r="A33" s="1980">
        <v>21</v>
      </c>
      <c r="B33" s="214" t="s">
        <v>1321</v>
      </c>
      <c r="C33" s="1010"/>
      <c r="D33" s="1011"/>
      <c r="E33" s="1011"/>
      <c r="F33" s="206"/>
      <c r="G33" s="1012"/>
    </row>
    <row r="34" spans="1:10" ht="16.5" customHeight="1">
      <c r="A34" s="1981"/>
      <c r="B34" s="214" t="s">
        <v>1576</v>
      </c>
      <c r="C34" s="1003">
        <v>7130620609</v>
      </c>
      <c r="D34" s="442" t="s">
        <v>25</v>
      </c>
      <c r="E34" s="205">
        <v>1</v>
      </c>
      <c r="F34" s="206">
        <f>VLOOKUP(C34,'SOR RATE 2025-26'!A:D,4,0)</f>
        <v>87.55</v>
      </c>
      <c r="G34" s="208">
        <f t="shared" ref="G34:G40" si="1">F34*E34</f>
        <v>87.55</v>
      </c>
    </row>
    <row r="35" spans="1:10" ht="16.5" customHeight="1">
      <c r="A35" s="1981"/>
      <c r="B35" s="214" t="s">
        <v>1577</v>
      </c>
      <c r="C35" s="1003">
        <v>7130620614</v>
      </c>
      <c r="D35" s="442" t="s">
        <v>25</v>
      </c>
      <c r="E35" s="205">
        <v>4</v>
      </c>
      <c r="F35" s="206">
        <f>VLOOKUP(C35,'SOR RATE 2025-26'!A:D,4,0)</f>
        <v>86.09</v>
      </c>
      <c r="G35" s="208">
        <f t="shared" si="1"/>
        <v>344.36</v>
      </c>
    </row>
    <row r="36" spans="1:10" ht="16.5" customHeight="1">
      <c r="A36" s="1981"/>
      <c r="B36" s="214" t="s">
        <v>1578</v>
      </c>
      <c r="C36" s="1003">
        <v>7130620625</v>
      </c>
      <c r="D36" s="442" t="s">
        <v>25</v>
      </c>
      <c r="E36" s="205">
        <v>4</v>
      </c>
      <c r="F36" s="206">
        <f>VLOOKUP(C36,'SOR RATE 2025-26'!A:D,4,0)</f>
        <v>84.63</v>
      </c>
      <c r="G36" s="208">
        <f t="shared" si="1"/>
        <v>338.52</v>
      </c>
    </row>
    <row r="37" spans="1:10" ht="16.5" customHeight="1">
      <c r="A37" s="1982"/>
      <c r="B37" s="214" t="s">
        <v>1579</v>
      </c>
      <c r="C37" s="1003">
        <v>7130620631</v>
      </c>
      <c r="D37" s="442" t="s">
        <v>25</v>
      </c>
      <c r="E37" s="205">
        <v>5</v>
      </c>
      <c r="F37" s="206">
        <f>VLOOKUP(C37,'SOR RATE 2025-26'!A:D,4,0)</f>
        <v>84.63</v>
      </c>
      <c r="G37" s="208">
        <f t="shared" si="1"/>
        <v>423.15</v>
      </c>
    </row>
    <row r="38" spans="1:10" ht="16.5" customHeight="1">
      <c r="A38" s="205">
        <v>22</v>
      </c>
      <c r="B38" s="214" t="s">
        <v>1580</v>
      </c>
      <c r="C38" s="1003">
        <v>7131920253</v>
      </c>
      <c r="D38" s="465" t="s">
        <v>12</v>
      </c>
      <c r="E38" s="205">
        <v>1</v>
      </c>
      <c r="F38" s="206">
        <f>VLOOKUP(C38,'SOR RATE 2025-26'!A:D,4,0)</f>
        <v>933.6</v>
      </c>
      <c r="G38" s="208">
        <f t="shared" si="1"/>
        <v>933.6</v>
      </c>
    </row>
    <row r="39" spans="1:10" ht="30" customHeight="1">
      <c r="A39" s="205">
        <v>23</v>
      </c>
      <c r="B39" s="214" t="s">
        <v>1581</v>
      </c>
      <c r="C39" s="205">
        <v>7130311084</v>
      </c>
      <c r="D39" s="205" t="s">
        <v>155</v>
      </c>
      <c r="E39" s="205">
        <v>30</v>
      </c>
      <c r="F39" s="206">
        <f>VLOOKUP(C39,'SOR RATE 2025-26'!A:D,4,0)/1000</f>
        <v>82.387240000000006</v>
      </c>
      <c r="G39" s="208">
        <f t="shared" si="1"/>
        <v>2471.6172000000001</v>
      </c>
      <c r="I39" s="1014"/>
      <c r="J39" s="1014"/>
    </row>
    <row r="40" spans="1:10" ht="30.75" customHeight="1">
      <c r="A40" s="205">
        <v>24</v>
      </c>
      <c r="B40" s="214" t="s">
        <v>1582</v>
      </c>
      <c r="C40" s="1003">
        <v>7130890004</v>
      </c>
      <c r="D40" s="205" t="s">
        <v>55</v>
      </c>
      <c r="E40" s="205">
        <v>1</v>
      </c>
      <c r="F40" s="206">
        <f>VLOOKUP(C40,'SOR RATE 2025-26'!A:D,4,0)</f>
        <v>5853.27</v>
      </c>
      <c r="G40" s="208">
        <f t="shared" si="1"/>
        <v>5853.27</v>
      </c>
    </row>
    <row r="41" spans="1:10" ht="17.25" customHeight="1">
      <c r="A41" s="279">
        <v>25</v>
      </c>
      <c r="B41" s="220" t="s">
        <v>45</v>
      </c>
      <c r="C41" s="279"/>
      <c r="D41" s="205"/>
      <c r="E41" s="205"/>
      <c r="F41" s="205"/>
      <c r="G41" s="436">
        <f>SUM(G9:G40)</f>
        <v>129348.72888000004</v>
      </c>
      <c r="H41" s="535"/>
    </row>
    <row r="42" spans="1:10" ht="17.25" customHeight="1">
      <c r="A42" s="277">
        <v>26</v>
      </c>
      <c r="B42" s="220" t="s">
        <v>46</v>
      </c>
      <c r="C42" s="279"/>
      <c r="D42" s="205"/>
      <c r="E42" s="205"/>
      <c r="F42" s="205"/>
      <c r="G42" s="436">
        <f>G41/1.18</f>
        <v>109617.56684745767</v>
      </c>
      <c r="H42" s="461"/>
    </row>
    <row r="43" spans="1:10" ht="18" customHeight="1">
      <c r="A43" s="445">
        <v>27</v>
      </c>
      <c r="B43" s="224" t="s">
        <v>1967</v>
      </c>
      <c r="C43" s="214"/>
      <c r="D43" s="214"/>
      <c r="E43" s="214"/>
      <c r="F43" s="205">
        <v>7.4999999999999997E-2</v>
      </c>
      <c r="G43" s="208">
        <f>F43*G42</f>
        <v>8221.3175135593247</v>
      </c>
      <c r="H43" s="461"/>
      <c r="I43" s="457"/>
    </row>
    <row r="44" spans="1:10" ht="17.25" customHeight="1">
      <c r="A44" s="465">
        <v>28</v>
      </c>
      <c r="B44" s="214" t="s">
        <v>1583</v>
      </c>
      <c r="C44" s="205"/>
      <c r="D44" s="205" t="s">
        <v>55</v>
      </c>
      <c r="E44" s="205">
        <v>0</v>
      </c>
      <c r="F44" s="208">
        <f>367.67*1.029</f>
        <v>378.33242999999999</v>
      </c>
      <c r="G44" s="208">
        <f>F44*E44</f>
        <v>0</v>
      </c>
      <c r="I44" s="1015"/>
      <c r="J44" s="1016"/>
    </row>
    <row r="45" spans="1:10" ht="18" customHeight="1">
      <c r="A45" s="465">
        <v>29</v>
      </c>
      <c r="B45" s="448" t="s">
        <v>69</v>
      </c>
      <c r="C45" s="205"/>
      <c r="D45" s="205" t="s">
        <v>63</v>
      </c>
      <c r="E45" s="205">
        <v>1.35</v>
      </c>
      <c r="F45" s="208">
        <f>719.45*1.029</f>
        <v>740.31404999999995</v>
      </c>
      <c r="G45" s="208">
        <f>F45*E45</f>
        <v>999.4239675</v>
      </c>
      <c r="H45" s="1804"/>
      <c r="I45" s="1015"/>
      <c r="J45" s="1016"/>
    </row>
    <row r="46" spans="1:10" ht="18.75" customHeight="1">
      <c r="A46" s="465">
        <v>30</v>
      </c>
      <c r="B46" s="214" t="s">
        <v>1584</v>
      </c>
      <c r="C46" s="205"/>
      <c r="D46" s="205"/>
      <c r="E46" s="205"/>
      <c r="F46" s="205"/>
      <c r="G46" s="208">
        <v>14268.42</v>
      </c>
      <c r="H46" s="935"/>
      <c r="I46" s="1015"/>
      <c r="J46" s="1016"/>
    </row>
    <row r="47" spans="1:10" ht="30.75" customHeight="1">
      <c r="A47" s="465">
        <v>31</v>
      </c>
      <c r="B47" s="937" t="s">
        <v>1963</v>
      </c>
      <c r="C47" s="205"/>
      <c r="D47" s="205"/>
      <c r="E47" s="205"/>
      <c r="F47" s="205"/>
      <c r="G47" s="1017"/>
      <c r="H47" s="897"/>
      <c r="I47" s="1015"/>
      <c r="J47" s="1016"/>
    </row>
    <row r="48" spans="1:10" ht="18" customHeight="1">
      <c r="A48" s="465" t="s">
        <v>1857</v>
      </c>
      <c r="B48" s="937" t="s">
        <v>2639</v>
      </c>
      <c r="C48" s="205"/>
      <c r="D48" s="205"/>
      <c r="E48" s="205"/>
      <c r="F48" s="449">
        <v>0.02</v>
      </c>
      <c r="G48" s="1017">
        <f>F48*G42</f>
        <v>2192.3513369491534</v>
      </c>
      <c r="H48" s="897"/>
      <c r="I48" s="1015"/>
      <c r="J48" s="1016"/>
    </row>
    <row r="49" spans="1:10" ht="45.75" customHeight="1">
      <c r="A49" s="465">
        <v>32</v>
      </c>
      <c r="B49" s="937" t="s">
        <v>2684</v>
      </c>
      <c r="C49" s="205"/>
      <c r="D49" s="205"/>
      <c r="E49" s="205"/>
      <c r="F49" s="205"/>
      <c r="G49" s="1017">
        <f>(G48+G46+G45+G44+G43+G42)*0.125</f>
        <v>16912.384958183269</v>
      </c>
      <c r="H49" s="935"/>
      <c r="I49" s="1015"/>
      <c r="J49" s="1016"/>
    </row>
    <row r="50" spans="1:10" ht="34.5" customHeight="1">
      <c r="A50" s="465">
        <v>33</v>
      </c>
      <c r="B50" s="235" t="s">
        <v>1968</v>
      </c>
      <c r="C50" s="205"/>
      <c r="D50" s="205"/>
      <c r="E50" s="205"/>
      <c r="F50" s="436"/>
      <c r="G50" s="436">
        <f>G49+G48+G46+G45+G44+G43+G42</f>
        <v>152211.46462364943</v>
      </c>
      <c r="H50" s="551"/>
    </row>
    <row r="51" spans="1:10" ht="18.75" customHeight="1">
      <c r="A51" s="465">
        <v>34</v>
      </c>
      <c r="B51" s="224" t="s">
        <v>2023</v>
      </c>
      <c r="C51" s="205"/>
      <c r="D51" s="205"/>
      <c r="E51" s="205"/>
      <c r="F51" s="208">
        <v>0.09</v>
      </c>
      <c r="G51" s="208">
        <f>G50*F51</f>
        <v>13699.031816128449</v>
      </c>
      <c r="H51" s="551"/>
    </row>
    <row r="52" spans="1:10" ht="18" customHeight="1">
      <c r="A52" s="465">
        <v>35</v>
      </c>
      <c r="B52" s="224" t="s">
        <v>2024</v>
      </c>
      <c r="C52" s="205"/>
      <c r="D52" s="205"/>
      <c r="E52" s="205"/>
      <c r="F52" s="208">
        <v>0.09</v>
      </c>
      <c r="G52" s="208">
        <f>G50*F52</f>
        <v>13699.031816128449</v>
      </c>
      <c r="H52" s="844"/>
    </row>
    <row r="53" spans="1:10" ht="16.5" customHeight="1">
      <c r="A53" s="465">
        <v>36</v>
      </c>
      <c r="B53" s="450" t="s">
        <v>2354</v>
      </c>
      <c r="C53" s="205"/>
      <c r="D53" s="205"/>
      <c r="E53" s="205"/>
      <c r="F53" s="205"/>
      <c r="G53" s="208">
        <f>G50+G51+G52</f>
        <v>179609.52825590631</v>
      </c>
    </row>
    <row r="54" spans="1:10" ht="22.5" customHeight="1">
      <c r="A54" s="465">
        <v>37</v>
      </c>
      <c r="B54" s="235" t="s">
        <v>49</v>
      </c>
      <c r="C54" s="279"/>
      <c r="D54" s="279"/>
      <c r="E54" s="279"/>
      <c r="F54" s="436"/>
      <c r="G54" s="436">
        <f>ROUND(G53,0)</f>
        <v>179610</v>
      </c>
    </row>
    <row r="56" spans="1:10" ht="18">
      <c r="A56" s="1018" t="s">
        <v>50</v>
      </c>
      <c r="B56" s="490" t="s">
        <v>2351</v>
      </c>
    </row>
    <row r="57" spans="1:10" s="183" customFormat="1" ht="18.75" customHeight="1">
      <c r="A57" s="2019" t="s">
        <v>1481</v>
      </c>
      <c r="B57" s="2020"/>
      <c r="C57" s="2020"/>
      <c r="D57" s="2020"/>
      <c r="E57" s="2020"/>
      <c r="F57" s="2020"/>
      <c r="G57" s="2021"/>
    </row>
    <row r="58" spans="1:10" s="183" customFormat="1" ht="17.25" customHeight="1">
      <c r="A58" s="2022" t="s">
        <v>2352</v>
      </c>
      <c r="B58" s="2023"/>
      <c r="C58" s="2023"/>
      <c r="D58" s="2023"/>
      <c r="E58" s="2023"/>
      <c r="F58" s="2023"/>
      <c r="G58" s="2024"/>
    </row>
    <row r="59" spans="1:10" s="183" customFormat="1" ht="56.25" customHeight="1">
      <c r="A59" s="1984" t="s">
        <v>2718</v>
      </c>
      <c r="B59" s="1984"/>
      <c r="C59" s="1984"/>
      <c r="D59" s="1984"/>
      <c r="E59" s="1984"/>
      <c r="F59" s="1984"/>
      <c r="G59" s="2130"/>
    </row>
    <row r="60" spans="1:10" s="183" customFormat="1" ht="39" customHeight="1">
      <c r="A60" s="1961" t="s">
        <v>2728</v>
      </c>
      <c r="B60" s="1961"/>
      <c r="C60" s="1961"/>
      <c r="D60" s="1961"/>
      <c r="E60" s="1961"/>
      <c r="F60" s="1961"/>
      <c r="G60" s="1961"/>
    </row>
    <row r="61" spans="1:10" s="183" customFormat="1" ht="12.75" customHeight="1">
      <c r="A61" s="1961" t="s">
        <v>2353</v>
      </c>
      <c r="B61" s="1961"/>
      <c r="C61" s="1961"/>
      <c r="D61" s="1961"/>
      <c r="E61" s="1961"/>
      <c r="F61" s="1961"/>
      <c r="G61" s="1961"/>
    </row>
    <row r="62" spans="1:10" s="183" customFormat="1" ht="30" customHeight="1">
      <c r="A62" s="2065" t="s">
        <v>2650</v>
      </c>
      <c r="B62" s="2065"/>
      <c r="C62" s="2065"/>
      <c r="D62" s="2065"/>
      <c r="E62" s="2065"/>
      <c r="F62" s="2065"/>
      <c r="G62" s="1784"/>
    </row>
    <row r="63" spans="1:10" s="183" customFormat="1" ht="2.25" customHeight="1">
      <c r="A63" s="369"/>
      <c r="B63" s="365"/>
      <c r="C63" s="366"/>
      <c r="D63" s="363"/>
      <c r="E63" s="366"/>
      <c r="F63" s="366"/>
      <c r="G63" s="363"/>
    </row>
    <row r="64" spans="1:10" s="183" customFormat="1">
      <c r="A64" s="2065" t="s">
        <v>2697</v>
      </c>
      <c r="B64" s="2065"/>
      <c r="C64" s="2065"/>
      <c r="D64" s="2065"/>
      <c r="E64" s="2065"/>
      <c r="F64" s="2065"/>
    </row>
    <row r="65" spans="1:7" s="183" customFormat="1" ht="7.5" customHeight="1">
      <c r="A65" s="1791"/>
      <c r="B65" s="1791"/>
      <c r="C65" s="1791"/>
      <c r="D65" s="1791"/>
      <c r="E65" s="1791"/>
      <c r="F65" s="1791"/>
    </row>
    <row r="66" spans="1:7" s="183" customFormat="1" ht="12.75">
      <c r="A66" s="369" t="s">
        <v>1450</v>
      </c>
      <c r="B66" s="365"/>
      <c r="C66" s="366"/>
      <c r="D66" s="363"/>
      <c r="E66" s="366"/>
      <c r="F66" s="366"/>
      <c r="G66" s="363"/>
    </row>
    <row r="67" spans="1:7">
      <c r="B67" s="365"/>
    </row>
  </sheetData>
  <mergeCells count="18">
    <mergeCell ref="A20:A22"/>
    <mergeCell ref="A27:A29"/>
    <mergeCell ref="A33:A37"/>
    <mergeCell ref="A64:F64"/>
    <mergeCell ref="A62:F62"/>
    <mergeCell ref="A57:G57"/>
    <mergeCell ref="A58:G58"/>
    <mergeCell ref="A60:G60"/>
    <mergeCell ref="A61:G61"/>
    <mergeCell ref="A59:G59"/>
    <mergeCell ref="B1:E1"/>
    <mergeCell ref="B3:F3"/>
    <mergeCell ref="A6:A7"/>
    <mergeCell ref="B6:B7"/>
    <mergeCell ref="C6:C7"/>
    <mergeCell ref="D6:D7"/>
    <mergeCell ref="E6:E7"/>
    <mergeCell ref="F6:G6"/>
  </mergeCells>
  <conditionalFormatting sqref="B41">
    <cfRule type="cellIs" dxfId="18" priority="2" stopIfTrue="1" operator="equal">
      <formula>"?"</formula>
    </cfRule>
  </conditionalFormatting>
  <conditionalFormatting sqref="B42">
    <cfRule type="cellIs" dxfId="17" priority="1" stopIfTrue="1" operator="equal">
      <formula>"?"</formula>
    </cfRule>
  </conditionalFormatting>
  <printOptions horizontalCentered="1"/>
  <pageMargins left="0.85" right="0.16" top="0.69" bottom="0.3" header="0.49" footer="0.15"/>
  <pageSetup paperSize="9" scale="102" orientation="landscape" verticalDpi="300" r:id="rId1"/>
  <headerFooter alignWithMargins="0"/>
  <rowBreaks count="1" manualBreakCount="1">
    <brk id="2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zoomScaleNormal="100" workbookViewId="0">
      <pane xSplit="2" ySplit="7" topLeftCell="C64" activePane="bottomRight" state="frozen"/>
      <selection pane="topRight" activeCell="C1" sqref="C1"/>
      <selection pane="bottomLeft" activeCell="A8" sqref="A8"/>
      <selection pane="bottomRight" activeCell="A70" sqref="A70:G70"/>
    </sheetView>
  </sheetViews>
  <sheetFormatPr defaultRowHeight="12.75"/>
  <cols>
    <col min="1" max="1" width="3.85546875" style="503" customWidth="1"/>
    <col min="2" max="2" width="43" style="183" customWidth="1"/>
    <col min="3" max="3" width="12.28515625" style="183" customWidth="1"/>
    <col min="4" max="4" width="7.85546875" style="183" customWidth="1"/>
    <col min="5" max="5" width="11.7109375" style="183" customWidth="1"/>
    <col min="6" max="6" width="5.5703125" style="183" customWidth="1"/>
    <col min="7" max="7" width="11.42578125" style="183" customWidth="1"/>
    <col min="8" max="8" width="5.5703125" style="183" bestFit="1" customWidth="1"/>
    <col min="9" max="9" width="10.7109375" style="183" customWidth="1"/>
    <col min="10" max="10" width="5.7109375" style="183" customWidth="1"/>
    <col min="11" max="11" width="10.5703125" style="183" customWidth="1"/>
    <col min="12" max="12" width="23.42578125" style="183" customWidth="1"/>
    <col min="13" max="13" width="20" style="183" customWidth="1"/>
    <col min="14" max="14" width="12.140625" style="183" customWidth="1"/>
    <col min="15" max="15" width="3.28515625" style="183" customWidth="1"/>
    <col min="16" max="16" width="3.42578125" style="183" customWidth="1"/>
    <col min="17" max="17" width="4.5703125" style="183" customWidth="1"/>
    <col min="18" max="256" width="9.140625" style="183"/>
    <col min="257" max="257" width="3.85546875" style="183" customWidth="1"/>
    <col min="258" max="258" width="38.7109375" style="183" customWidth="1"/>
    <col min="259" max="259" width="12.28515625" style="183" customWidth="1"/>
    <col min="260" max="260" width="7.85546875" style="183" customWidth="1"/>
    <col min="261" max="261" width="10.85546875" style="183" bestFit="1" customWidth="1"/>
    <col min="262" max="262" width="5.5703125" style="183" customWidth="1"/>
    <col min="263" max="263" width="10.42578125" style="183" customWidth="1"/>
    <col min="264" max="264" width="5.5703125" style="183" bestFit="1" customWidth="1"/>
    <col min="265" max="265" width="10.7109375" style="183" customWidth="1"/>
    <col min="266" max="266" width="5.7109375" style="183" customWidth="1"/>
    <col min="267" max="267" width="10.5703125" style="183" customWidth="1"/>
    <col min="268" max="268" width="23.42578125" style="183" customWidth="1"/>
    <col min="269" max="269" width="20" style="183" customWidth="1"/>
    <col min="270" max="270" width="12.140625" style="183" customWidth="1"/>
    <col min="271" max="271" width="3.28515625" style="183" customWidth="1"/>
    <col min="272" max="272" width="3.42578125" style="183" customWidth="1"/>
    <col min="273" max="273" width="4.5703125" style="183" customWidth="1"/>
    <col min="274" max="512" width="9.140625" style="183"/>
    <col min="513" max="513" width="3.85546875" style="183" customWidth="1"/>
    <col min="514" max="514" width="38.7109375" style="183" customWidth="1"/>
    <col min="515" max="515" width="12.28515625" style="183" customWidth="1"/>
    <col min="516" max="516" width="7.85546875" style="183" customWidth="1"/>
    <col min="517" max="517" width="10.85546875" style="183" bestFit="1" customWidth="1"/>
    <col min="518" max="518" width="5.5703125" style="183" customWidth="1"/>
    <col min="519" max="519" width="10.42578125" style="183" customWidth="1"/>
    <col min="520" max="520" width="5.5703125" style="183" bestFit="1" customWidth="1"/>
    <col min="521" max="521" width="10.7109375" style="183" customWidth="1"/>
    <col min="522" max="522" width="5.7109375" style="183" customWidth="1"/>
    <col min="523" max="523" width="10.5703125" style="183" customWidth="1"/>
    <col min="524" max="524" width="23.42578125" style="183" customWidth="1"/>
    <col min="525" max="525" width="20" style="183" customWidth="1"/>
    <col min="526" max="526" width="12.140625" style="183" customWidth="1"/>
    <col min="527" max="527" width="3.28515625" style="183" customWidth="1"/>
    <col min="528" max="528" width="3.42578125" style="183" customWidth="1"/>
    <col min="529" max="529" width="4.5703125" style="183" customWidth="1"/>
    <col min="530" max="768" width="9.140625" style="183"/>
    <col min="769" max="769" width="3.85546875" style="183" customWidth="1"/>
    <col min="770" max="770" width="38.7109375" style="183" customWidth="1"/>
    <col min="771" max="771" width="12.28515625" style="183" customWidth="1"/>
    <col min="772" max="772" width="7.85546875" style="183" customWidth="1"/>
    <col min="773" max="773" width="10.85546875" style="183" bestFit="1" customWidth="1"/>
    <col min="774" max="774" width="5.5703125" style="183" customWidth="1"/>
    <col min="775" max="775" width="10.42578125" style="183" customWidth="1"/>
    <col min="776" max="776" width="5.5703125" style="183" bestFit="1" customWidth="1"/>
    <col min="777" max="777" width="10.7109375" style="183" customWidth="1"/>
    <col min="778" max="778" width="5.7109375" style="183" customWidth="1"/>
    <col min="779" max="779" width="10.5703125" style="183" customWidth="1"/>
    <col min="780" max="780" width="23.42578125" style="183" customWidth="1"/>
    <col min="781" max="781" width="20" style="183" customWidth="1"/>
    <col min="782" max="782" width="12.140625" style="183" customWidth="1"/>
    <col min="783" max="783" width="3.28515625" style="183" customWidth="1"/>
    <col min="784" max="784" width="3.42578125" style="183" customWidth="1"/>
    <col min="785" max="785" width="4.5703125" style="183" customWidth="1"/>
    <col min="786" max="1024" width="9.140625" style="183"/>
    <col min="1025" max="1025" width="3.85546875" style="183" customWidth="1"/>
    <col min="1026" max="1026" width="38.7109375" style="183" customWidth="1"/>
    <col min="1027" max="1027" width="12.28515625" style="183" customWidth="1"/>
    <col min="1028" max="1028" width="7.85546875" style="183" customWidth="1"/>
    <col min="1029" max="1029" width="10.85546875" style="183" bestFit="1" customWidth="1"/>
    <col min="1030" max="1030" width="5.5703125" style="183" customWidth="1"/>
    <col min="1031" max="1031" width="10.42578125" style="183" customWidth="1"/>
    <col min="1032" max="1032" width="5.5703125" style="183" bestFit="1" customWidth="1"/>
    <col min="1033" max="1033" width="10.7109375" style="183" customWidth="1"/>
    <col min="1034" max="1034" width="5.7109375" style="183" customWidth="1"/>
    <col min="1035" max="1035" width="10.5703125" style="183" customWidth="1"/>
    <col min="1036" max="1036" width="23.42578125" style="183" customWidth="1"/>
    <col min="1037" max="1037" width="20" style="183" customWidth="1"/>
    <col min="1038" max="1038" width="12.140625" style="183" customWidth="1"/>
    <col min="1039" max="1039" width="3.28515625" style="183" customWidth="1"/>
    <col min="1040" max="1040" width="3.42578125" style="183" customWidth="1"/>
    <col min="1041" max="1041" width="4.5703125" style="183" customWidth="1"/>
    <col min="1042" max="1280" width="9.140625" style="183"/>
    <col min="1281" max="1281" width="3.85546875" style="183" customWidth="1"/>
    <col min="1282" max="1282" width="38.7109375" style="183" customWidth="1"/>
    <col min="1283" max="1283" width="12.28515625" style="183" customWidth="1"/>
    <col min="1284" max="1284" width="7.85546875" style="183" customWidth="1"/>
    <col min="1285" max="1285" width="10.85546875" style="183" bestFit="1" customWidth="1"/>
    <col min="1286" max="1286" width="5.5703125" style="183" customWidth="1"/>
    <col min="1287" max="1287" width="10.42578125" style="183" customWidth="1"/>
    <col min="1288" max="1288" width="5.5703125" style="183" bestFit="1" customWidth="1"/>
    <col min="1289" max="1289" width="10.7109375" style="183" customWidth="1"/>
    <col min="1290" max="1290" width="5.7109375" style="183" customWidth="1"/>
    <col min="1291" max="1291" width="10.5703125" style="183" customWidth="1"/>
    <col min="1292" max="1292" width="23.42578125" style="183" customWidth="1"/>
    <col min="1293" max="1293" width="20" style="183" customWidth="1"/>
    <col min="1294" max="1294" width="12.140625" style="183" customWidth="1"/>
    <col min="1295" max="1295" width="3.28515625" style="183" customWidth="1"/>
    <col min="1296" max="1296" width="3.42578125" style="183" customWidth="1"/>
    <col min="1297" max="1297" width="4.5703125" style="183" customWidth="1"/>
    <col min="1298" max="1536" width="9.140625" style="183"/>
    <col min="1537" max="1537" width="3.85546875" style="183" customWidth="1"/>
    <col min="1538" max="1538" width="38.7109375" style="183" customWidth="1"/>
    <col min="1539" max="1539" width="12.28515625" style="183" customWidth="1"/>
    <col min="1540" max="1540" width="7.85546875" style="183" customWidth="1"/>
    <col min="1541" max="1541" width="10.85546875" style="183" bestFit="1" customWidth="1"/>
    <col min="1542" max="1542" width="5.5703125" style="183" customWidth="1"/>
    <col min="1543" max="1543" width="10.42578125" style="183" customWidth="1"/>
    <col min="1544" max="1544" width="5.5703125" style="183" bestFit="1" customWidth="1"/>
    <col min="1545" max="1545" width="10.7109375" style="183" customWidth="1"/>
    <col min="1546" max="1546" width="5.7109375" style="183" customWidth="1"/>
    <col min="1547" max="1547" width="10.5703125" style="183" customWidth="1"/>
    <col min="1548" max="1548" width="23.42578125" style="183" customWidth="1"/>
    <col min="1549" max="1549" width="20" style="183" customWidth="1"/>
    <col min="1550" max="1550" width="12.140625" style="183" customWidth="1"/>
    <col min="1551" max="1551" width="3.28515625" style="183" customWidth="1"/>
    <col min="1552" max="1552" width="3.42578125" style="183" customWidth="1"/>
    <col min="1553" max="1553" width="4.5703125" style="183" customWidth="1"/>
    <col min="1554" max="1792" width="9.140625" style="183"/>
    <col min="1793" max="1793" width="3.85546875" style="183" customWidth="1"/>
    <col min="1794" max="1794" width="38.7109375" style="183" customWidth="1"/>
    <col min="1795" max="1795" width="12.28515625" style="183" customWidth="1"/>
    <col min="1796" max="1796" width="7.85546875" style="183" customWidth="1"/>
    <col min="1797" max="1797" width="10.85546875" style="183" bestFit="1" customWidth="1"/>
    <col min="1798" max="1798" width="5.5703125" style="183" customWidth="1"/>
    <col min="1799" max="1799" width="10.42578125" style="183" customWidth="1"/>
    <col min="1800" max="1800" width="5.5703125" style="183" bestFit="1" customWidth="1"/>
    <col min="1801" max="1801" width="10.7109375" style="183" customWidth="1"/>
    <col min="1802" max="1802" width="5.7109375" style="183" customWidth="1"/>
    <col min="1803" max="1803" width="10.5703125" style="183" customWidth="1"/>
    <col min="1804" max="1804" width="23.42578125" style="183" customWidth="1"/>
    <col min="1805" max="1805" width="20" style="183" customWidth="1"/>
    <col min="1806" max="1806" width="12.140625" style="183" customWidth="1"/>
    <col min="1807" max="1807" width="3.28515625" style="183" customWidth="1"/>
    <col min="1808" max="1808" width="3.42578125" style="183" customWidth="1"/>
    <col min="1809" max="1809" width="4.5703125" style="183" customWidth="1"/>
    <col min="1810" max="2048" width="9.140625" style="183"/>
    <col min="2049" max="2049" width="3.85546875" style="183" customWidth="1"/>
    <col min="2050" max="2050" width="38.7109375" style="183" customWidth="1"/>
    <col min="2051" max="2051" width="12.28515625" style="183" customWidth="1"/>
    <col min="2052" max="2052" width="7.85546875" style="183" customWidth="1"/>
    <col min="2053" max="2053" width="10.85546875" style="183" bestFit="1" customWidth="1"/>
    <col min="2054" max="2054" width="5.5703125" style="183" customWidth="1"/>
    <col min="2055" max="2055" width="10.42578125" style="183" customWidth="1"/>
    <col min="2056" max="2056" width="5.5703125" style="183" bestFit="1" customWidth="1"/>
    <col min="2057" max="2057" width="10.7109375" style="183" customWidth="1"/>
    <col min="2058" max="2058" width="5.7109375" style="183" customWidth="1"/>
    <col min="2059" max="2059" width="10.5703125" style="183" customWidth="1"/>
    <col min="2060" max="2060" width="23.42578125" style="183" customWidth="1"/>
    <col min="2061" max="2061" width="20" style="183" customWidth="1"/>
    <col min="2062" max="2062" width="12.140625" style="183" customWidth="1"/>
    <col min="2063" max="2063" width="3.28515625" style="183" customWidth="1"/>
    <col min="2064" max="2064" width="3.42578125" style="183" customWidth="1"/>
    <col min="2065" max="2065" width="4.5703125" style="183" customWidth="1"/>
    <col min="2066" max="2304" width="9.140625" style="183"/>
    <col min="2305" max="2305" width="3.85546875" style="183" customWidth="1"/>
    <col min="2306" max="2306" width="38.7109375" style="183" customWidth="1"/>
    <col min="2307" max="2307" width="12.28515625" style="183" customWidth="1"/>
    <col min="2308" max="2308" width="7.85546875" style="183" customWidth="1"/>
    <col min="2309" max="2309" width="10.85546875" style="183" bestFit="1" customWidth="1"/>
    <col min="2310" max="2310" width="5.5703125" style="183" customWidth="1"/>
    <col min="2311" max="2311" width="10.42578125" style="183" customWidth="1"/>
    <col min="2312" max="2312" width="5.5703125" style="183" bestFit="1" customWidth="1"/>
    <col min="2313" max="2313" width="10.7109375" style="183" customWidth="1"/>
    <col min="2314" max="2314" width="5.7109375" style="183" customWidth="1"/>
    <col min="2315" max="2315" width="10.5703125" style="183" customWidth="1"/>
    <col min="2316" max="2316" width="23.42578125" style="183" customWidth="1"/>
    <col min="2317" max="2317" width="20" style="183" customWidth="1"/>
    <col min="2318" max="2318" width="12.140625" style="183" customWidth="1"/>
    <col min="2319" max="2319" width="3.28515625" style="183" customWidth="1"/>
    <col min="2320" max="2320" width="3.42578125" style="183" customWidth="1"/>
    <col min="2321" max="2321" width="4.5703125" style="183" customWidth="1"/>
    <col min="2322" max="2560" width="9.140625" style="183"/>
    <col min="2561" max="2561" width="3.85546875" style="183" customWidth="1"/>
    <col min="2562" max="2562" width="38.7109375" style="183" customWidth="1"/>
    <col min="2563" max="2563" width="12.28515625" style="183" customWidth="1"/>
    <col min="2564" max="2564" width="7.85546875" style="183" customWidth="1"/>
    <col min="2565" max="2565" width="10.85546875" style="183" bestFit="1" customWidth="1"/>
    <col min="2566" max="2566" width="5.5703125" style="183" customWidth="1"/>
    <col min="2567" max="2567" width="10.42578125" style="183" customWidth="1"/>
    <col min="2568" max="2568" width="5.5703125" style="183" bestFit="1" customWidth="1"/>
    <col min="2569" max="2569" width="10.7109375" style="183" customWidth="1"/>
    <col min="2570" max="2570" width="5.7109375" style="183" customWidth="1"/>
    <col min="2571" max="2571" width="10.5703125" style="183" customWidth="1"/>
    <col min="2572" max="2572" width="23.42578125" style="183" customWidth="1"/>
    <col min="2573" max="2573" width="20" style="183" customWidth="1"/>
    <col min="2574" max="2574" width="12.140625" style="183" customWidth="1"/>
    <col min="2575" max="2575" width="3.28515625" style="183" customWidth="1"/>
    <col min="2576" max="2576" width="3.42578125" style="183" customWidth="1"/>
    <col min="2577" max="2577" width="4.5703125" style="183" customWidth="1"/>
    <col min="2578" max="2816" width="9.140625" style="183"/>
    <col min="2817" max="2817" width="3.85546875" style="183" customWidth="1"/>
    <col min="2818" max="2818" width="38.7109375" style="183" customWidth="1"/>
    <col min="2819" max="2819" width="12.28515625" style="183" customWidth="1"/>
    <col min="2820" max="2820" width="7.85546875" style="183" customWidth="1"/>
    <col min="2821" max="2821" width="10.85546875" style="183" bestFit="1" customWidth="1"/>
    <col min="2822" max="2822" width="5.5703125" style="183" customWidth="1"/>
    <col min="2823" max="2823" width="10.42578125" style="183" customWidth="1"/>
    <col min="2824" max="2824" width="5.5703125" style="183" bestFit="1" customWidth="1"/>
    <col min="2825" max="2825" width="10.7109375" style="183" customWidth="1"/>
    <col min="2826" max="2826" width="5.7109375" style="183" customWidth="1"/>
    <col min="2827" max="2827" width="10.5703125" style="183" customWidth="1"/>
    <col min="2828" max="2828" width="23.42578125" style="183" customWidth="1"/>
    <col min="2829" max="2829" width="20" style="183" customWidth="1"/>
    <col min="2830" max="2830" width="12.140625" style="183" customWidth="1"/>
    <col min="2831" max="2831" width="3.28515625" style="183" customWidth="1"/>
    <col min="2832" max="2832" width="3.42578125" style="183" customWidth="1"/>
    <col min="2833" max="2833" width="4.5703125" style="183" customWidth="1"/>
    <col min="2834" max="3072" width="9.140625" style="183"/>
    <col min="3073" max="3073" width="3.85546875" style="183" customWidth="1"/>
    <col min="3074" max="3074" width="38.7109375" style="183" customWidth="1"/>
    <col min="3075" max="3075" width="12.28515625" style="183" customWidth="1"/>
    <col min="3076" max="3076" width="7.85546875" style="183" customWidth="1"/>
    <col min="3077" max="3077" width="10.85546875" style="183" bestFit="1" customWidth="1"/>
    <col min="3078" max="3078" width="5.5703125" style="183" customWidth="1"/>
    <col min="3079" max="3079" width="10.42578125" style="183" customWidth="1"/>
    <col min="3080" max="3080" width="5.5703125" style="183" bestFit="1" customWidth="1"/>
    <col min="3081" max="3081" width="10.7109375" style="183" customWidth="1"/>
    <col min="3082" max="3082" width="5.7109375" style="183" customWidth="1"/>
    <col min="3083" max="3083" width="10.5703125" style="183" customWidth="1"/>
    <col min="3084" max="3084" width="23.42578125" style="183" customWidth="1"/>
    <col min="3085" max="3085" width="20" style="183" customWidth="1"/>
    <col min="3086" max="3086" width="12.140625" style="183" customWidth="1"/>
    <col min="3087" max="3087" width="3.28515625" style="183" customWidth="1"/>
    <col min="3088" max="3088" width="3.42578125" style="183" customWidth="1"/>
    <col min="3089" max="3089" width="4.5703125" style="183" customWidth="1"/>
    <col min="3090" max="3328" width="9.140625" style="183"/>
    <col min="3329" max="3329" width="3.85546875" style="183" customWidth="1"/>
    <col min="3330" max="3330" width="38.7109375" style="183" customWidth="1"/>
    <col min="3331" max="3331" width="12.28515625" style="183" customWidth="1"/>
    <col min="3332" max="3332" width="7.85546875" style="183" customWidth="1"/>
    <col min="3333" max="3333" width="10.85546875" style="183" bestFit="1" customWidth="1"/>
    <col min="3334" max="3334" width="5.5703125" style="183" customWidth="1"/>
    <col min="3335" max="3335" width="10.42578125" style="183" customWidth="1"/>
    <col min="3336" max="3336" width="5.5703125" style="183" bestFit="1" customWidth="1"/>
    <col min="3337" max="3337" width="10.7109375" style="183" customWidth="1"/>
    <col min="3338" max="3338" width="5.7109375" style="183" customWidth="1"/>
    <col min="3339" max="3339" width="10.5703125" style="183" customWidth="1"/>
    <col min="3340" max="3340" width="23.42578125" style="183" customWidth="1"/>
    <col min="3341" max="3341" width="20" style="183" customWidth="1"/>
    <col min="3342" max="3342" width="12.140625" style="183" customWidth="1"/>
    <col min="3343" max="3343" width="3.28515625" style="183" customWidth="1"/>
    <col min="3344" max="3344" width="3.42578125" style="183" customWidth="1"/>
    <col min="3345" max="3345" width="4.5703125" style="183" customWidth="1"/>
    <col min="3346" max="3584" width="9.140625" style="183"/>
    <col min="3585" max="3585" width="3.85546875" style="183" customWidth="1"/>
    <col min="3586" max="3586" width="38.7109375" style="183" customWidth="1"/>
    <col min="3587" max="3587" width="12.28515625" style="183" customWidth="1"/>
    <col min="3588" max="3588" width="7.85546875" style="183" customWidth="1"/>
    <col min="3589" max="3589" width="10.85546875" style="183" bestFit="1" customWidth="1"/>
    <col min="3590" max="3590" width="5.5703125" style="183" customWidth="1"/>
    <col min="3591" max="3591" width="10.42578125" style="183" customWidth="1"/>
    <col min="3592" max="3592" width="5.5703125" style="183" bestFit="1" customWidth="1"/>
    <col min="3593" max="3593" width="10.7109375" style="183" customWidth="1"/>
    <col min="3594" max="3594" width="5.7109375" style="183" customWidth="1"/>
    <col min="3595" max="3595" width="10.5703125" style="183" customWidth="1"/>
    <col min="3596" max="3596" width="23.42578125" style="183" customWidth="1"/>
    <col min="3597" max="3597" width="20" style="183" customWidth="1"/>
    <col min="3598" max="3598" width="12.140625" style="183" customWidth="1"/>
    <col min="3599" max="3599" width="3.28515625" style="183" customWidth="1"/>
    <col min="3600" max="3600" width="3.42578125" style="183" customWidth="1"/>
    <col min="3601" max="3601" width="4.5703125" style="183" customWidth="1"/>
    <col min="3602" max="3840" width="9.140625" style="183"/>
    <col min="3841" max="3841" width="3.85546875" style="183" customWidth="1"/>
    <col min="3842" max="3842" width="38.7109375" style="183" customWidth="1"/>
    <col min="3843" max="3843" width="12.28515625" style="183" customWidth="1"/>
    <col min="3844" max="3844" width="7.85546875" style="183" customWidth="1"/>
    <col min="3845" max="3845" width="10.85546875" style="183" bestFit="1" customWidth="1"/>
    <col min="3846" max="3846" width="5.5703125" style="183" customWidth="1"/>
    <col min="3847" max="3847" width="10.42578125" style="183" customWidth="1"/>
    <col min="3848" max="3848" width="5.5703125" style="183" bestFit="1" customWidth="1"/>
    <col min="3849" max="3849" width="10.7109375" style="183" customWidth="1"/>
    <col min="3850" max="3850" width="5.7109375" style="183" customWidth="1"/>
    <col min="3851" max="3851" width="10.5703125" style="183" customWidth="1"/>
    <col min="3852" max="3852" width="23.42578125" style="183" customWidth="1"/>
    <col min="3853" max="3853" width="20" style="183" customWidth="1"/>
    <col min="3854" max="3854" width="12.140625" style="183" customWidth="1"/>
    <col min="3855" max="3855" width="3.28515625" style="183" customWidth="1"/>
    <col min="3856" max="3856" width="3.42578125" style="183" customWidth="1"/>
    <col min="3857" max="3857" width="4.5703125" style="183" customWidth="1"/>
    <col min="3858" max="4096" width="9.140625" style="183"/>
    <col min="4097" max="4097" width="3.85546875" style="183" customWidth="1"/>
    <col min="4098" max="4098" width="38.7109375" style="183" customWidth="1"/>
    <col min="4099" max="4099" width="12.28515625" style="183" customWidth="1"/>
    <col min="4100" max="4100" width="7.85546875" style="183" customWidth="1"/>
    <col min="4101" max="4101" width="10.85546875" style="183" bestFit="1" customWidth="1"/>
    <col min="4102" max="4102" width="5.5703125" style="183" customWidth="1"/>
    <col min="4103" max="4103" width="10.42578125" style="183" customWidth="1"/>
    <col min="4104" max="4104" width="5.5703125" style="183" bestFit="1" customWidth="1"/>
    <col min="4105" max="4105" width="10.7109375" style="183" customWidth="1"/>
    <col min="4106" max="4106" width="5.7109375" style="183" customWidth="1"/>
    <col min="4107" max="4107" width="10.5703125" style="183" customWidth="1"/>
    <col min="4108" max="4108" width="23.42578125" style="183" customWidth="1"/>
    <col min="4109" max="4109" width="20" style="183" customWidth="1"/>
    <col min="4110" max="4110" width="12.140625" style="183" customWidth="1"/>
    <col min="4111" max="4111" width="3.28515625" style="183" customWidth="1"/>
    <col min="4112" max="4112" width="3.42578125" style="183" customWidth="1"/>
    <col min="4113" max="4113" width="4.5703125" style="183" customWidth="1"/>
    <col min="4114" max="4352" width="9.140625" style="183"/>
    <col min="4353" max="4353" width="3.85546875" style="183" customWidth="1"/>
    <col min="4354" max="4354" width="38.7109375" style="183" customWidth="1"/>
    <col min="4355" max="4355" width="12.28515625" style="183" customWidth="1"/>
    <col min="4356" max="4356" width="7.85546875" style="183" customWidth="1"/>
    <col min="4357" max="4357" width="10.85546875" style="183" bestFit="1" customWidth="1"/>
    <col min="4358" max="4358" width="5.5703125" style="183" customWidth="1"/>
    <col min="4359" max="4359" width="10.42578125" style="183" customWidth="1"/>
    <col min="4360" max="4360" width="5.5703125" style="183" bestFit="1" customWidth="1"/>
    <col min="4361" max="4361" width="10.7109375" style="183" customWidth="1"/>
    <col min="4362" max="4362" width="5.7109375" style="183" customWidth="1"/>
    <col min="4363" max="4363" width="10.5703125" style="183" customWidth="1"/>
    <col min="4364" max="4364" width="23.42578125" style="183" customWidth="1"/>
    <col min="4365" max="4365" width="20" style="183" customWidth="1"/>
    <col min="4366" max="4366" width="12.140625" style="183" customWidth="1"/>
    <col min="4367" max="4367" width="3.28515625" style="183" customWidth="1"/>
    <col min="4368" max="4368" width="3.42578125" style="183" customWidth="1"/>
    <col min="4369" max="4369" width="4.5703125" style="183" customWidth="1"/>
    <col min="4370" max="4608" width="9.140625" style="183"/>
    <col min="4609" max="4609" width="3.85546875" style="183" customWidth="1"/>
    <col min="4610" max="4610" width="38.7109375" style="183" customWidth="1"/>
    <col min="4611" max="4611" width="12.28515625" style="183" customWidth="1"/>
    <col min="4612" max="4612" width="7.85546875" style="183" customWidth="1"/>
    <col min="4613" max="4613" width="10.85546875" style="183" bestFit="1" customWidth="1"/>
    <col min="4614" max="4614" width="5.5703125" style="183" customWidth="1"/>
    <col min="4615" max="4615" width="10.42578125" style="183" customWidth="1"/>
    <col min="4616" max="4616" width="5.5703125" style="183" bestFit="1" customWidth="1"/>
    <col min="4617" max="4617" width="10.7109375" style="183" customWidth="1"/>
    <col min="4618" max="4618" width="5.7109375" style="183" customWidth="1"/>
    <col min="4619" max="4619" width="10.5703125" style="183" customWidth="1"/>
    <col min="4620" max="4620" width="23.42578125" style="183" customWidth="1"/>
    <col min="4621" max="4621" width="20" style="183" customWidth="1"/>
    <col min="4622" max="4622" width="12.140625" style="183" customWidth="1"/>
    <col min="4623" max="4623" width="3.28515625" style="183" customWidth="1"/>
    <col min="4624" max="4624" width="3.42578125" style="183" customWidth="1"/>
    <col min="4625" max="4625" width="4.5703125" style="183" customWidth="1"/>
    <col min="4626" max="4864" width="9.140625" style="183"/>
    <col min="4865" max="4865" width="3.85546875" style="183" customWidth="1"/>
    <col min="4866" max="4866" width="38.7109375" style="183" customWidth="1"/>
    <col min="4867" max="4867" width="12.28515625" style="183" customWidth="1"/>
    <col min="4868" max="4868" width="7.85546875" style="183" customWidth="1"/>
    <col min="4869" max="4869" width="10.85546875" style="183" bestFit="1" customWidth="1"/>
    <col min="4870" max="4870" width="5.5703125" style="183" customWidth="1"/>
    <col min="4871" max="4871" width="10.42578125" style="183" customWidth="1"/>
    <col min="4872" max="4872" width="5.5703125" style="183" bestFit="1" customWidth="1"/>
    <col min="4873" max="4873" width="10.7109375" style="183" customWidth="1"/>
    <col min="4874" max="4874" width="5.7109375" style="183" customWidth="1"/>
    <col min="4875" max="4875" width="10.5703125" style="183" customWidth="1"/>
    <col min="4876" max="4876" width="23.42578125" style="183" customWidth="1"/>
    <col min="4877" max="4877" width="20" style="183" customWidth="1"/>
    <col min="4878" max="4878" width="12.140625" style="183" customWidth="1"/>
    <col min="4879" max="4879" width="3.28515625" style="183" customWidth="1"/>
    <col min="4880" max="4880" width="3.42578125" style="183" customWidth="1"/>
    <col min="4881" max="4881" width="4.5703125" style="183" customWidth="1"/>
    <col min="4882" max="5120" width="9.140625" style="183"/>
    <col min="5121" max="5121" width="3.85546875" style="183" customWidth="1"/>
    <col min="5122" max="5122" width="38.7109375" style="183" customWidth="1"/>
    <col min="5123" max="5123" width="12.28515625" style="183" customWidth="1"/>
    <col min="5124" max="5124" width="7.85546875" style="183" customWidth="1"/>
    <col min="5125" max="5125" width="10.85546875" style="183" bestFit="1" customWidth="1"/>
    <col min="5126" max="5126" width="5.5703125" style="183" customWidth="1"/>
    <col min="5127" max="5127" width="10.42578125" style="183" customWidth="1"/>
    <col min="5128" max="5128" width="5.5703125" style="183" bestFit="1" customWidth="1"/>
    <col min="5129" max="5129" width="10.7109375" style="183" customWidth="1"/>
    <col min="5130" max="5130" width="5.7109375" style="183" customWidth="1"/>
    <col min="5131" max="5131" width="10.5703125" style="183" customWidth="1"/>
    <col min="5132" max="5132" width="23.42578125" style="183" customWidth="1"/>
    <col min="5133" max="5133" width="20" style="183" customWidth="1"/>
    <col min="5134" max="5134" width="12.140625" style="183" customWidth="1"/>
    <col min="5135" max="5135" width="3.28515625" style="183" customWidth="1"/>
    <col min="5136" max="5136" width="3.42578125" style="183" customWidth="1"/>
    <col min="5137" max="5137" width="4.5703125" style="183" customWidth="1"/>
    <col min="5138" max="5376" width="9.140625" style="183"/>
    <col min="5377" max="5377" width="3.85546875" style="183" customWidth="1"/>
    <col min="5378" max="5378" width="38.7109375" style="183" customWidth="1"/>
    <col min="5379" max="5379" width="12.28515625" style="183" customWidth="1"/>
    <col min="5380" max="5380" width="7.85546875" style="183" customWidth="1"/>
    <col min="5381" max="5381" width="10.85546875" style="183" bestFit="1" customWidth="1"/>
    <col min="5382" max="5382" width="5.5703125" style="183" customWidth="1"/>
    <col min="5383" max="5383" width="10.42578125" style="183" customWidth="1"/>
    <col min="5384" max="5384" width="5.5703125" style="183" bestFit="1" customWidth="1"/>
    <col min="5385" max="5385" width="10.7109375" style="183" customWidth="1"/>
    <col min="5386" max="5386" width="5.7109375" style="183" customWidth="1"/>
    <col min="5387" max="5387" width="10.5703125" style="183" customWidth="1"/>
    <col min="5388" max="5388" width="23.42578125" style="183" customWidth="1"/>
    <col min="5389" max="5389" width="20" style="183" customWidth="1"/>
    <col min="5390" max="5390" width="12.140625" style="183" customWidth="1"/>
    <col min="5391" max="5391" width="3.28515625" style="183" customWidth="1"/>
    <col min="5392" max="5392" width="3.42578125" style="183" customWidth="1"/>
    <col min="5393" max="5393" width="4.5703125" style="183" customWidth="1"/>
    <col min="5394" max="5632" width="9.140625" style="183"/>
    <col min="5633" max="5633" width="3.85546875" style="183" customWidth="1"/>
    <col min="5634" max="5634" width="38.7109375" style="183" customWidth="1"/>
    <col min="5635" max="5635" width="12.28515625" style="183" customWidth="1"/>
    <col min="5636" max="5636" width="7.85546875" style="183" customWidth="1"/>
    <col min="5637" max="5637" width="10.85546875" style="183" bestFit="1" customWidth="1"/>
    <col min="5638" max="5638" width="5.5703125" style="183" customWidth="1"/>
    <col min="5639" max="5639" width="10.42578125" style="183" customWidth="1"/>
    <col min="5640" max="5640" width="5.5703125" style="183" bestFit="1" customWidth="1"/>
    <col min="5641" max="5641" width="10.7109375" style="183" customWidth="1"/>
    <col min="5642" max="5642" width="5.7109375" style="183" customWidth="1"/>
    <col min="5643" max="5643" width="10.5703125" style="183" customWidth="1"/>
    <col min="5644" max="5644" width="23.42578125" style="183" customWidth="1"/>
    <col min="5645" max="5645" width="20" style="183" customWidth="1"/>
    <col min="5646" max="5646" width="12.140625" style="183" customWidth="1"/>
    <col min="5647" max="5647" width="3.28515625" style="183" customWidth="1"/>
    <col min="5648" max="5648" width="3.42578125" style="183" customWidth="1"/>
    <col min="5649" max="5649" width="4.5703125" style="183" customWidth="1"/>
    <col min="5650" max="5888" width="9.140625" style="183"/>
    <col min="5889" max="5889" width="3.85546875" style="183" customWidth="1"/>
    <col min="5890" max="5890" width="38.7109375" style="183" customWidth="1"/>
    <col min="5891" max="5891" width="12.28515625" style="183" customWidth="1"/>
    <col min="5892" max="5892" width="7.85546875" style="183" customWidth="1"/>
    <col min="5893" max="5893" width="10.85546875" style="183" bestFit="1" customWidth="1"/>
    <col min="5894" max="5894" width="5.5703125" style="183" customWidth="1"/>
    <col min="5895" max="5895" width="10.42578125" style="183" customWidth="1"/>
    <col min="5896" max="5896" width="5.5703125" style="183" bestFit="1" customWidth="1"/>
    <col min="5897" max="5897" width="10.7109375" style="183" customWidth="1"/>
    <col min="5898" max="5898" width="5.7109375" style="183" customWidth="1"/>
    <col min="5899" max="5899" width="10.5703125" style="183" customWidth="1"/>
    <col min="5900" max="5900" width="23.42578125" style="183" customWidth="1"/>
    <col min="5901" max="5901" width="20" style="183" customWidth="1"/>
    <col min="5902" max="5902" width="12.140625" style="183" customWidth="1"/>
    <col min="5903" max="5903" width="3.28515625" style="183" customWidth="1"/>
    <col min="5904" max="5904" width="3.42578125" style="183" customWidth="1"/>
    <col min="5905" max="5905" width="4.5703125" style="183" customWidth="1"/>
    <col min="5906" max="6144" width="9.140625" style="183"/>
    <col min="6145" max="6145" width="3.85546875" style="183" customWidth="1"/>
    <col min="6146" max="6146" width="38.7109375" style="183" customWidth="1"/>
    <col min="6147" max="6147" width="12.28515625" style="183" customWidth="1"/>
    <col min="6148" max="6148" width="7.85546875" style="183" customWidth="1"/>
    <col min="6149" max="6149" width="10.85546875" style="183" bestFit="1" customWidth="1"/>
    <col min="6150" max="6150" width="5.5703125" style="183" customWidth="1"/>
    <col min="6151" max="6151" width="10.42578125" style="183" customWidth="1"/>
    <col min="6152" max="6152" width="5.5703125" style="183" bestFit="1" customWidth="1"/>
    <col min="6153" max="6153" width="10.7109375" style="183" customWidth="1"/>
    <col min="6154" max="6154" width="5.7109375" style="183" customWidth="1"/>
    <col min="6155" max="6155" width="10.5703125" style="183" customWidth="1"/>
    <col min="6156" max="6156" width="23.42578125" style="183" customWidth="1"/>
    <col min="6157" max="6157" width="20" style="183" customWidth="1"/>
    <col min="6158" max="6158" width="12.140625" style="183" customWidth="1"/>
    <col min="6159" max="6159" width="3.28515625" style="183" customWidth="1"/>
    <col min="6160" max="6160" width="3.42578125" style="183" customWidth="1"/>
    <col min="6161" max="6161" width="4.5703125" style="183" customWidth="1"/>
    <col min="6162" max="6400" width="9.140625" style="183"/>
    <col min="6401" max="6401" width="3.85546875" style="183" customWidth="1"/>
    <col min="6402" max="6402" width="38.7109375" style="183" customWidth="1"/>
    <col min="6403" max="6403" width="12.28515625" style="183" customWidth="1"/>
    <col min="6404" max="6404" width="7.85546875" style="183" customWidth="1"/>
    <col min="6405" max="6405" width="10.85546875" style="183" bestFit="1" customWidth="1"/>
    <col min="6406" max="6406" width="5.5703125" style="183" customWidth="1"/>
    <col min="6407" max="6407" width="10.42578125" style="183" customWidth="1"/>
    <col min="6408" max="6408" width="5.5703125" style="183" bestFit="1" customWidth="1"/>
    <col min="6409" max="6409" width="10.7109375" style="183" customWidth="1"/>
    <col min="6410" max="6410" width="5.7109375" style="183" customWidth="1"/>
    <col min="6411" max="6411" width="10.5703125" style="183" customWidth="1"/>
    <col min="6412" max="6412" width="23.42578125" style="183" customWidth="1"/>
    <col min="6413" max="6413" width="20" style="183" customWidth="1"/>
    <col min="6414" max="6414" width="12.140625" style="183" customWidth="1"/>
    <col min="6415" max="6415" width="3.28515625" style="183" customWidth="1"/>
    <col min="6416" max="6416" width="3.42578125" style="183" customWidth="1"/>
    <col min="6417" max="6417" width="4.5703125" style="183" customWidth="1"/>
    <col min="6418" max="6656" width="9.140625" style="183"/>
    <col min="6657" max="6657" width="3.85546875" style="183" customWidth="1"/>
    <col min="6658" max="6658" width="38.7109375" style="183" customWidth="1"/>
    <col min="6659" max="6659" width="12.28515625" style="183" customWidth="1"/>
    <col min="6660" max="6660" width="7.85546875" style="183" customWidth="1"/>
    <col min="6661" max="6661" width="10.85546875" style="183" bestFit="1" customWidth="1"/>
    <col min="6662" max="6662" width="5.5703125" style="183" customWidth="1"/>
    <col min="6663" max="6663" width="10.42578125" style="183" customWidth="1"/>
    <col min="6664" max="6664" width="5.5703125" style="183" bestFit="1" customWidth="1"/>
    <col min="6665" max="6665" width="10.7109375" style="183" customWidth="1"/>
    <col min="6666" max="6666" width="5.7109375" style="183" customWidth="1"/>
    <col min="6667" max="6667" width="10.5703125" style="183" customWidth="1"/>
    <col min="6668" max="6668" width="23.42578125" style="183" customWidth="1"/>
    <col min="6669" max="6669" width="20" style="183" customWidth="1"/>
    <col min="6670" max="6670" width="12.140625" style="183" customWidth="1"/>
    <col min="6671" max="6671" width="3.28515625" style="183" customWidth="1"/>
    <col min="6672" max="6672" width="3.42578125" style="183" customWidth="1"/>
    <col min="6673" max="6673" width="4.5703125" style="183" customWidth="1"/>
    <col min="6674" max="6912" width="9.140625" style="183"/>
    <col min="6913" max="6913" width="3.85546875" style="183" customWidth="1"/>
    <col min="6914" max="6914" width="38.7109375" style="183" customWidth="1"/>
    <col min="6915" max="6915" width="12.28515625" style="183" customWidth="1"/>
    <col min="6916" max="6916" width="7.85546875" style="183" customWidth="1"/>
    <col min="6917" max="6917" width="10.85546875" style="183" bestFit="1" customWidth="1"/>
    <col min="6918" max="6918" width="5.5703125" style="183" customWidth="1"/>
    <col min="6919" max="6919" width="10.42578125" style="183" customWidth="1"/>
    <col min="6920" max="6920" width="5.5703125" style="183" bestFit="1" customWidth="1"/>
    <col min="6921" max="6921" width="10.7109375" style="183" customWidth="1"/>
    <col min="6922" max="6922" width="5.7109375" style="183" customWidth="1"/>
    <col min="6923" max="6923" width="10.5703125" style="183" customWidth="1"/>
    <col min="6924" max="6924" width="23.42578125" style="183" customWidth="1"/>
    <col min="6925" max="6925" width="20" style="183" customWidth="1"/>
    <col min="6926" max="6926" width="12.140625" style="183" customWidth="1"/>
    <col min="6927" max="6927" width="3.28515625" style="183" customWidth="1"/>
    <col min="6928" max="6928" width="3.42578125" style="183" customWidth="1"/>
    <col min="6929" max="6929" width="4.5703125" style="183" customWidth="1"/>
    <col min="6930" max="7168" width="9.140625" style="183"/>
    <col min="7169" max="7169" width="3.85546875" style="183" customWidth="1"/>
    <col min="7170" max="7170" width="38.7109375" style="183" customWidth="1"/>
    <col min="7171" max="7171" width="12.28515625" style="183" customWidth="1"/>
    <col min="7172" max="7172" width="7.85546875" style="183" customWidth="1"/>
    <col min="7173" max="7173" width="10.85546875" style="183" bestFit="1" customWidth="1"/>
    <col min="7174" max="7174" width="5.5703125" style="183" customWidth="1"/>
    <col min="7175" max="7175" width="10.42578125" style="183" customWidth="1"/>
    <col min="7176" max="7176" width="5.5703125" style="183" bestFit="1" customWidth="1"/>
    <col min="7177" max="7177" width="10.7109375" style="183" customWidth="1"/>
    <col min="7178" max="7178" width="5.7109375" style="183" customWidth="1"/>
    <col min="7179" max="7179" width="10.5703125" style="183" customWidth="1"/>
    <col min="7180" max="7180" width="23.42578125" style="183" customWidth="1"/>
    <col min="7181" max="7181" width="20" style="183" customWidth="1"/>
    <col min="7182" max="7182" width="12.140625" style="183" customWidth="1"/>
    <col min="7183" max="7183" width="3.28515625" style="183" customWidth="1"/>
    <col min="7184" max="7184" width="3.42578125" style="183" customWidth="1"/>
    <col min="7185" max="7185" width="4.5703125" style="183" customWidth="1"/>
    <col min="7186" max="7424" width="9.140625" style="183"/>
    <col min="7425" max="7425" width="3.85546875" style="183" customWidth="1"/>
    <col min="7426" max="7426" width="38.7109375" style="183" customWidth="1"/>
    <col min="7427" max="7427" width="12.28515625" style="183" customWidth="1"/>
    <col min="7428" max="7428" width="7.85546875" style="183" customWidth="1"/>
    <col min="7429" max="7429" width="10.85546875" style="183" bestFit="1" customWidth="1"/>
    <col min="7430" max="7430" width="5.5703125" style="183" customWidth="1"/>
    <col min="7431" max="7431" width="10.42578125" style="183" customWidth="1"/>
    <col min="7432" max="7432" width="5.5703125" style="183" bestFit="1" customWidth="1"/>
    <col min="7433" max="7433" width="10.7109375" style="183" customWidth="1"/>
    <col min="7434" max="7434" width="5.7109375" style="183" customWidth="1"/>
    <col min="7435" max="7435" width="10.5703125" style="183" customWidth="1"/>
    <col min="7436" max="7436" width="23.42578125" style="183" customWidth="1"/>
    <col min="7437" max="7437" width="20" style="183" customWidth="1"/>
    <col min="7438" max="7438" width="12.140625" style="183" customWidth="1"/>
    <col min="7439" max="7439" width="3.28515625" style="183" customWidth="1"/>
    <col min="7440" max="7440" width="3.42578125" style="183" customWidth="1"/>
    <col min="7441" max="7441" width="4.5703125" style="183" customWidth="1"/>
    <col min="7442" max="7680" width="9.140625" style="183"/>
    <col min="7681" max="7681" width="3.85546875" style="183" customWidth="1"/>
    <col min="7682" max="7682" width="38.7109375" style="183" customWidth="1"/>
    <col min="7683" max="7683" width="12.28515625" style="183" customWidth="1"/>
    <col min="7684" max="7684" width="7.85546875" style="183" customWidth="1"/>
    <col min="7685" max="7685" width="10.85546875" style="183" bestFit="1" customWidth="1"/>
    <col min="7686" max="7686" width="5.5703125" style="183" customWidth="1"/>
    <col min="7687" max="7687" width="10.42578125" style="183" customWidth="1"/>
    <col min="7688" max="7688" width="5.5703125" style="183" bestFit="1" customWidth="1"/>
    <col min="7689" max="7689" width="10.7109375" style="183" customWidth="1"/>
    <col min="7690" max="7690" width="5.7109375" style="183" customWidth="1"/>
    <col min="7691" max="7691" width="10.5703125" style="183" customWidth="1"/>
    <col min="7692" max="7692" width="23.42578125" style="183" customWidth="1"/>
    <col min="7693" max="7693" width="20" style="183" customWidth="1"/>
    <col min="7694" max="7694" width="12.140625" style="183" customWidth="1"/>
    <col min="7695" max="7695" width="3.28515625" style="183" customWidth="1"/>
    <col min="7696" max="7696" width="3.42578125" style="183" customWidth="1"/>
    <col min="7697" max="7697" width="4.5703125" style="183" customWidth="1"/>
    <col min="7698" max="7936" width="9.140625" style="183"/>
    <col min="7937" max="7937" width="3.85546875" style="183" customWidth="1"/>
    <col min="7938" max="7938" width="38.7109375" style="183" customWidth="1"/>
    <col min="7939" max="7939" width="12.28515625" style="183" customWidth="1"/>
    <col min="7940" max="7940" width="7.85546875" style="183" customWidth="1"/>
    <col min="7941" max="7941" width="10.85546875" style="183" bestFit="1" customWidth="1"/>
    <col min="7942" max="7942" width="5.5703125" style="183" customWidth="1"/>
    <col min="7943" max="7943" width="10.42578125" style="183" customWidth="1"/>
    <col min="7944" max="7944" width="5.5703125" style="183" bestFit="1" customWidth="1"/>
    <col min="7945" max="7945" width="10.7109375" style="183" customWidth="1"/>
    <col min="7946" max="7946" width="5.7109375" style="183" customWidth="1"/>
    <col min="7947" max="7947" width="10.5703125" style="183" customWidth="1"/>
    <col min="7948" max="7948" width="23.42578125" style="183" customWidth="1"/>
    <col min="7949" max="7949" width="20" style="183" customWidth="1"/>
    <col min="7950" max="7950" width="12.140625" style="183" customWidth="1"/>
    <col min="7951" max="7951" width="3.28515625" style="183" customWidth="1"/>
    <col min="7952" max="7952" width="3.42578125" style="183" customWidth="1"/>
    <col min="7953" max="7953" width="4.5703125" style="183" customWidth="1"/>
    <col min="7954" max="8192" width="9.140625" style="183"/>
    <col min="8193" max="8193" width="3.85546875" style="183" customWidth="1"/>
    <col min="8194" max="8194" width="38.7109375" style="183" customWidth="1"/>
    <col min="8195" max="8195" width="12.28515625" style="183" customWidth="1"/>
    <col min="8196" max="8196" width="7.85546875" style="183" customWidth="1"/>
    <col min="8197" max="8197" width="10.85546875" style="183" bestFit="1" customWidth="1"/>
    <col min="8198" max="8198" width="5.5703125" style="183" customWidth="1"/>
    <col min="8199" max="8199" width="10.42578125" style="183" customWidth="1"/>
    <col min="8200" max="8200" width="5.5703125" style="183" bestFit="1" customWidth="1"/>
    <col min="8201" max="8201" width="10.7109375" style="183" customWidth="1"/>
    <col min="8202" max="8202" width="5.7109375" style="183" customWidth="1"/>
    <col min="8203" max="8203" width="10.5703125" style="183" customWidth="1"/>
    <col min="8204" max="8204" width="23.42578125" style="183" customWidth="1"/>
    <col min="8205" max="8205" width="20" style="183" customWidth="1"/>
    <col min="8206" max="8206" width="12.140625" style="183" customWidth="1"/>
    <col min="8207" max="8207" width="3.28515625" style="183" customWidth="1"/>
    <col min="8208" max="8208" width="3.42578125" style="183" customWidth="1"/>
    <col min="8209" max="8209" width="4.5703125" style="183" customWidth="1"/>
    <col min="8210" max="8448" width="9.140625" style="183"/>
    <col min="8449" max="8449" width="3.85546875" style="183" customWidth="1"/>
    <col min="8450" max="8450" width="38.7109375" style="183" customWidth="1"/>
    <col min="8451" max="8451" width="12.28515625" style="183" customWidth="1"/>
    <col min="8452" max="8452" width="7.85546875" style="183" customWidth="1"/>
    <col min="8453" max="8453" width="10.85546875" style="183" bestFit="1" customWidth="1"/>
    <col min="8454" max="8454" width="5.5703125" style="183" customWidth="1"/>
    <col min="8455" max="8455" width="10.42578125" style="183" customWidth="1"/>
    <col min="8456" max="8456" width="5.5703125" style="183" bestFit="1" customWidth="1"/>
    <col min="8457" max="8457" width="10.7109375" style="183" customWidth="1"/>
    <col min="8458" max="8458" width="5.7109375" style="183" customWidth="1"/>
    <col min="8459" max="8459" width="10.5703125" style="183" customWidth="1"/>
    <col min="8460" max="8460" width="23.42578125" style="183" customWidth="1"/>
    <col min="8461" max="8461" width="20" style="183" customWidth="1"/>
    <col min="8462" max="8462" width="12.140625" style="183" customWidth="1"/>
    <col min="8463" max="8463" width="3.28515625" style="183" customWidth="1"/>
    <col min="8464" max="8464" width="3.42578125" style="183" customWidth="1"/>
    <col min="8465" max="8465" width="4.5703125" style="183" customWidth="1"/>
    <col min="8466" max="8704" width="9.140625" style="183"/>
    <col min="8705" max="8705" width="3.85546875" style="183" customWidth="1"/>
    <col min="8706" max="8706" width="38.7109375" style="183" customWidth="1"/>
    <col min="8707" max="8707" width="12.28515625" style="183" customWidth="1"/>
    <col min="8708" max="8708" width="7.85546875" style="183" customWidth="1"/>
    <col min="8709" max="8709" width="10.85546875" style="183" bestFit="1" customWidth="1"/>
    <col min="8710" max="8710" width="5.5703125" style="183" customWidth="1"/>
    <col min="8711" max="8711" width="10.42578125" style="183" customWidth="1"/>
    <col min="8712" max="8712" width="5.5703125" style="183" bestFit="1" customWidth="1"/>
    <col min="8713" max="8713" width="10.7109375" style="183" customWidth="1"/>
    <col min="8714" max="8714" width="5.7109375" style="183" customWidth="1"/>
    <col min="8715" max="8715" width="10.5703125" style="183" customWidth="1"/>
    <col min="8716" max="8716" width="23.42578125" style="183" customWidth="1"/>
    <col min="8717" max="8717" width="20" style="183" customWidth="1"/>
    <col min="8718" max="8718" width="12.140625" style="183" customWidth="1"/>
    <col min="8719" max="8719" width="3.28515625" style="183" customWidth="1"/>
    <col min="8720" max="8720" width="3.42578125" style="183" customWidth="1"/>
    <col min="8721" max="8721" width="4.5703125" style="183" customWidth="1"/>
    <col min="8722" max="8960" width="9.140625" style="183"/>
    <col min="8961" max="8961" width="3.85546875" style="183" customWidth="1"/>
    <col min="8962" max="8962" width="38.7109375" style="183" customWidth="1"/>
    <col min="8963" max="8963" width="12.28515625" style="183" customWidth="1"/>
    <col min="8964" max="8964" width="7.85546875" style="183" customWidth="1"/>
    <col min="8965" max="8965" width="10.85546875" style="183" bestFit="1" customWidth="1"/>
    <col min="8966" max="8966" width="5.5703125" style="183" customWidth="1"/>
    <col min="8967" max="8967" width="10.42578125" style="183" customWidth="1"/>
    <col min="8968" max="8968" width="5.5703125" style="183" bestFit="1" customWidth="1"/>
    <col min="8969" max="8969" width="10.7109375" style="183" customWidth="1"/>
    <col min="8970" max="8970" width="5.7109375" style="183" customWidth="1"/>
    <col min="8971" max="8971" width="10.5703125" style="183" customWidth="1"/>
    <col min="8972" max="8972" width="23.42578125" style="183" customWidth="1"/>
    <col min="8973" max="8973" width="20" style="183" customWidth="1"/>
    <col min="8974" max="8974" width="12.140625" style="183" customWidth="1"/>
    <col min="8975" max="8975" width="3.28515625" style="183" customWidth="1"/>
    <col min="8976" max="8976" width="3.42578125" style="183" customWidth="1"/>
    <col min="8977" max="8977" width="4.5703125" style="183" customWidth="1"/>
    <col min="8978" max="9216" width="9.140625" style="183"/>
    <col min="9217" max="9217" width="3.85546875" style="183" customWidth="1"/>
    <col min="9218" max="9218" width="38.7109375" style="183" customWidth="1"/>
    <col min="9219" max="9219" width="12.28515625" style="183" customWidth="1"/>
    <col min="9220" max="9220" width="7.85546875" style="183" customWidth="1"/>
    <col min="9221" max="9221" width="10.85546875" style="183" bestFit="1" customWidth="1"/>
    <col min="9222" max="9222" width="5.5703125" style="183" customWidth="1"/>
    <col min="9223" max="9223" width="10.42578125" style="183" customWidth="1"/>
    <col min="9224" max="9224" width="5.5703125" style="183" bestFit="1" customWidth="1"/>
    <col min="9225" max="9225" width="10.7109375" style="183" customWidth="1"/>
    <col min="9226" max="9226" width="5.7109375" style="183" customWidth="1"/>
    <col min="9227" max="9227" width="10.5703125" style="183" customWidth="1"/>
    <col min="9228" max="9228" width="23.42578125" style="183" customWidth="1"/>
    <col min="9229" max="9229" width="20" style="183" customWidth="1"/>
    <col min="9230" max="9230" width="12.140625" style="183" customWidth="1"/>
    <col min="9231" max="9231" width="3.28515625" style="183" customWidth="1"/>
    <col min="9232" max="9232" width="3.42578125" style="183" customWidth="1"/>
    <col min="9233" max="9233" width="4.5703125" style="183" customWidth="1"/>
    <col min="9234" max="9472" width="9.140625" style="183"/>
    <col min="9473" max="9473" width="3.85546875" style="183" customWidth="1"/>
    <col min="9474" max="9474" width="38.7109375" style="183" customWidth="1"/>
    <col min="9475" max="9475" width="12.28515625" style="183" customWidth="1"/>
    <col min="9476" max="9476" width="7.85546875" style="183" customWidth="1"/>
    <col min="9477" max="9477" width="10.85546875" style="183" bestFit="1" customWidth="1"/>
    <col min="9478" max="9478" width="5.5703125" style="183" customWidth="1"/>
    <col min="9479" max="9479" width="10.42578125" style="183" customWidth="1"/>
    <col min="9480" max="9480" width="5.5703125" style="183" bestFit="1" customWidth="1"/>
    <col min="9481" max="9481" width="10.7109375" style="183" customWidth="1"/>
    <col min="9482" max="9482" width="5.7109375" style="183" customWidth="1"/>
    <col min="9483" max="9483" width="10.5703125" style="183" customWidth="1"/>
    <col min="9484" max="9484" width="23.42578125" style="183" customWidth="1"/>
    <col min="9485" max="9485" width="20" style="183" customWidth="1"/>
    <col min="9486" max="9486" width="12.140625" style="183" customWidth="1"/>
    <col min="9487" max="9487" width="3.28515625" style="183" customWidth="1"/>
    <col min="9488" max="9488" width="3.42578125" style="183" customWidth="1"/>
    <col min="9489" max="9489" width="4.5703125" style="183" customWidth="1"/>
    <col min="9490" max="9728" width="9.140625" style="183"/>
    <col min="9729" max="9729" width="3.85546875" style="183" customWidth="1"/>
    <col min="9730" max="9730" width="38.7109375" style="183" customWidth="1"/>
    <col min="9731" max="9731" width="12.28515625" style="183" customWidth="1"/>
    <col min="9732" max="9732" width="7.85546875" style="183" customWidth="1"/>
    <col min="9733" max="9733" width="10.85546875" style="183" bestFit="1" customWidth="1"/>
    <col min="9734" max="9734" width="5.5703125" style="183" customWidth="1"/>
    <col min="9735" max="9735" width="10.42578125" style="183" customWidth="1"/>
    <col min="9736" max="9736" width="5.5703125" style="183" bestFit="1" customWidth="1"/>
    <col min="9737" max="9737" width="10.7109375" style="183" customWidth="1"/>
    <col min="9738" max="9738" width="5.7109375" style="183" customWidth="1"/>
    <col min="9739" max="9739" width="10.5703125" style="183" customWidth="1"/>
    <col min="9740" max="9740" width="23.42578125" style="183" customWidth="1"/>
    <col min="9741" max="9741" width="20" style="183" customWidth="1"/>
    <col min="9742" max="9742" width="12.140625" style="183" customWidth="1"/>
    <col min="9743" max="9743" width="3.28515625" style="183" customWidth="1"/>
    <col min="9744" max="9744" width="3.42578125" style="183" customWidth="1"/>
    <col min="9745" max="9745" width="4.5703125" style="183" customWidth="1"/>
    <col min="9746" max="9984" width="9.140625" style="183"/>
    <col min="9985" max="9985" width="3.85546875" style="183" customWidth="1"/>
    <col min="9986" max="9986" width="38.7109375" style="183" customWidth="1"/>
    <col min="9987" max="9987" width="12.28515625" style="183" customWidth="1"/>
    <col min="9988" max="9988" width="7.85546875" style="183" customWidth="1"/>
    <col min="9989" max="9989" width="10.85546875" style="183" bestFit="1" customWidth="1"/>
    <col min="9990" max="9990" width="5.5703125" style="183" customWidth="1"/>
    <col min="9991" max="9991" width="10.42578125" style="183" customWidth="1"/>
    <col min="9992" max="9992" width="5.5703125" style="183" bestFit="1" customWidth="1"/>
    <col min="9993" max="9993" width="10.7109375" style="183" customWidth="1"/>
    <col min="9994" max="9994" width="5.7109375" style="183" customWidth="1"/>
    <col min="9995" max="9995" width="10.5703125" style="183" customWidth="1"/>
    <col min="9996" max="9996" width="23.42578125" style="183" customWidth="1"/>
    <col min="9997" max="9997" width="20" style="183" customWidth="1"/>
    <col min="9998" max="9998" width="12.140625" style="183" customWidth="1"/>
    <col min="9999" max="9999" width="3.28515625" style="183" customWidth="1"/>
    <col min="10000" max="10000" width="3.42578125" style="183" customWidth="1"/>
    <col min="10001" max="10001" width="4.5703125" style="183" customWidth="1"/>
    <col min="10002" max="10240" width="9.140625" style="183"/>
    <col min="10241" max="10241" width="3.85546875" style="183" customWidth="1"/>
    <col min="10242" max="10242" width="38.7109375" style="183" customWidth="1"/>
    <col min="10243" max="10243" width="12.28515625" style="183" customWidth="1"/>
    <col min="10244" max="10244" width="7.85546875" style="183" customWidth="1"/>
    <col min="10245" max="10245" width="10.85546875" style="183" bestFit="1" customWidth="1"/>
    <col min="10246" max="10246" width="5.5703125" style="183" customWidth="1"/>
    <col min="10247" max="10247" width="10.42578125" style="183" customWidth="1"/>
    <col min="10248" max="10248" width="5.5703125" style="183" bestFit="1" customWidth="1"/>
    <col min="10249" max="10249" width="10.7109375" style="183" customWidth="1"/>
    <col min="10250" max="10250" width="5.7109375" style="183" customWidth="1"/>
    <col min="10251" max="10251" width="10.5703125" style="183" customWidth="1"/>
    <col min="10252" max="10252" width="23.42578125" style="183" customWidth="1"/>
    <col min="10253" max="10253" width="20" style="183" customWidth="1"/>
    <col min="10254" max="10254" width="12.140625" style="183" customWidth="1"/>
    <col min="10255" max="10255" width="3.28515625" style="183" customWidth="1"/>
    <col min="10256" max="10256" width="3.42578125" style="183" customWidth="1"/>
    <col min="10257" max="10257" width="4.5703125" style="183" customWidth="1"/>
    <col min="10258" max="10496" width="9.140625" style="183"/>
    <col min="10497" max="10497" width="3.85546875" style="183" customWidth="1"/>
    <col min="10498" max="10498" width="38.7109375" style="183" customWidth="1"/>
    <col min="10499" max="10499" width="12.28515625" style="183" customWidth="1"/>
    <col min="10500" max="10500" width="7.85546875" style="183" customWidth="1"/>
    <col min="10501" max="10501" width="10.85546875" style="183" bestFit="1" customWidth="1"/>
    <col min="10502" max="10502" width="5.5703125" style="183" customWidth="1"/>
    <col min="10503" max="10503" width="10.42578125" style="183" customWidth="1"/>
    <col min="10504" max="10504" width="5.5703125" style="183" bestFit="1" customWidth="1"/>
    <col min="10505" max="10505" width="10.7109375" style="183" customWidth="1"/>
    <col min="10506" max="10506" width="5.7109375" style="183" customWidth="1"/>
    <col min="10507" max="10507" width="10.5703125" style="183" customWidth="1"/>
    <col min="10508" max="10508" width="23.42578125" style="183" customWidth="1"/>
    <col min="10509" max="10509" width="20" style="183" customWidth="1"/>
    <col min="10510" max="10510" width="12.140625" style="183" customWidth="1"/>
    <col min="10511" max="10511" width="3.28515625" style="183" customWidth="1"/>
    <col min="10512" max="10512" width="3.42578125" style="183" customWidth="1"/>
    <col min="10513" max="10513" width="4.5703125" style="183" customWidth="1"/>
    <col min="10514" max="10752" width="9.140625" style="183"/>
    <col min="10753" max="10753" width="3.85546875" style="183" customWidth="1"/>
    <col min="10754" max="10754" width="38.7109375" style="183" customWidth="1"/>
    <col min="10755" max="10755" width="12.28515625" style="183" customWidth="1"/>
    <col min="10756" max="10756" width="7.85546875" style="183" customWidth="1"/>
    <col min="10757" max="10757" width="10.85546875" style="183" bestFit="1" customWidth="1"/>
    <col min="10758" max="10758" width="5.5703125" style="183" customWidth="1"/>
    <col min="10759" max="10759" width="10.42578125" style="183" customWidth="1"/>
    <col min="10760" max="10760" width="5.5703125" style="183" bestFit="1" customWidth="1"/>
    <col min="10761" max="10761" width="10.7109375" style="183" customWidth="1"/>
    <col min="10762" max="10762" width="5.7109375" style="183" customWidth="1"/>
    <col min="10763" max="10763" width="10.5703125" style="183" customWidth="1"/>
    <col min="10764" max="10764" width="23.42578125" style="183" customWidth="1"/>
    <col min="10765" max="10765" width="20" style="183" customWidth="1"/>
    <col min="10766" max="10766" width="12.140625" style="183" customWidth="1"/>
    <col min="10767" max="10767" width="3.28515625" style="183" customWidth="1"/>
    <col min="10768" max="10768" width="3.42578125" style="183" customWidth="1"/>
    <col min="10769" max="10769" width="4.5703125" style="183" customWidth="1"/>
    <col min="10770" max="11008" width="9.140625" style="183"/>
    <col min="11009" max="11009" width="3.85546875" style="183" customWidth="1"/>
    <col min="11010" max="11010" width="38.7109375" style="183" customWidth="1"/>
    <col min="11011" max="11011" width="12.28515625" style="183" customWidth="1"/>
    <col min="11012" max="11012" width="7.85546875" style="183" customWidth="1"/>
    <col min="11013" max="11013" width="10.85546875" style="183" bestFit="1" customWidth="1"/>
    <col min="11014" max="11014" width="5.5703125" style="183" customWidth="1"/>
    <col min="11015" max="11015" width="10.42578125" style="183" customWidth="1"/>
    <col min="11016" max="11016" width="5.5703125" style="183" bestFit="1" customWidth="1"/>
    <col min="11017" max="11017" width="10.7109375" style="183" customWidth="1"/>
    <col min="11018" max="11018" width="5.7109375" style="183" customWidth="1"/>
    <col min="11019" max="11019" width="10.5703125" style="183" customWidth="1"/>
    <col min="11020" max="11020" width="23.42578125" style="183" customWidth="1"/>
    <col min="11021" max="11021" width="20" style="183" customWidth="1"/>
    <col min="11022" max="11022" width="12.140625" style="183" customWidth="1"/>
    <col min="11023" max="11023" width="3.28515625" style="183" customWidth="1"/>
    <col min="11024" max="11024" width="3.42578125" style="183" customWidth="1"/>
    <col min="11025" max="11025" width="4.5703125" style="183" customWidth="1"/>
    <col min="11026" max="11264" width="9.140625" style="183"/>
    <col min="11265" max="11265" width="3.85546875" style="183" customWidth="1"/>
    <col min="11266" max="11266" width="38.7109375" style="183" customWidth="1"/>
    <col min="11267" max="11267" width="12.28515625" style="183" customWidth="1"/>
    <col min="11268" max="11268" width="7.85546875" style="183" customWidth="1"/>
    <col min="11269" max="11269" width="10.85546875" style="183" bestFit="1" customWidth="1"/>
    <col min="11270" max="11270" width="5.5703125" style="183" customWidth="1"/>
    <col min="11271" max="11271" width="10.42578125" style="183" customWidth="1"/>
    <col min="11272" max="11272" width="5.5703125" style="183" bestFit="1" customWidth="1"/>
    <col min="11273" max="11273" width="10.7109375" style="183" customWidth="1"/>
    <col min="11274" max="11274" width="5.7109375" style="183" customWidth="1"/>
    <col min="11275" max="11275" width="10.5703125" style="183" customWidth="1"/>
    <col min="11276" max="11276" width="23.42578125" style="183" customWidth="1"/>
    <col min="11277" max="11277" width="20" style="183" customWidth="1"/>
    <col min="11278" max="11278" width="12.140625" style="183" customWidth="1"/>
    <col min="11279" max="11279" width="3.28515625" style="183" customWidth="1"/>
    <col min="11280" max="11280" width="3.42578125" style="183" customWidth="1"/>
    <col min="11281" max="11281" width="4.5703125" style="183" customWidth="1"/>
    <col min="11282" max="11520" width="9.140625" style="183"/>
    <col min="11521" max="11521" width="3.85546875" style="183" customWidth="1"/>
    <col min="11522" max="11522" width="38.7109375" style="183" customWidth="1"/>
    <col min="11523" max="11523" width="12.28515625" style="183" customWidth="1"/>
    <col min="11524" max="11524" width="7.85546875" style="183" customWidth="1"/>
    <col min="11525" max="11525" width="10.85546875" style="183" bestFit="1" customWidth="1"/>
    <col min="11526" max="11526" width="5.5703125" style="183" customWidth="1"/>
    <col min="11527" max="11527" width="10.42578125" style="183" customWidth="1"/>
    <col min="11528" max="11528" width="5.5703125" style="183" bestFit="1" customWidth="1"/>
    <col min="11529" max="11529" width="10.7109375" style="183" customWidth="1"/>
    <col min="11530" max="11530" width="5.7109375" style="183" customWidth="1"/>
    <col min="11531" max="11531" width="10.5703125" style="183" customWidth="1"/>
    <col min="11532" max="11532" width="23.42578125" style="183" customWidth="1"/>
    <col min="11533" max="11533" width="20" style="183" customWidth="1"/>
    <col min="11534" max="11534" width="12.140625" style="183" customWidth="1"/>
    <col min="11535" max="11535" width="3.28515625" style="183" customWidth="1"/>
    <col min="11536" max="11536" width="3.42578125" style="183" customWidth="1"/>
    <col min="11537" max="11537" width="4.5703125" style="183" customWidth="1"/>
    <col min="11538" max="11776" width="9.140625" style="183"/>
    <col min="11777" max="11777" width="3.85546875" style="183" customWidth="1"/>
    <col min="11778" max="11778" width="38.7109375" style="183" customWidth="1"/>
    <col min="11779" max="11779" width="12.28515625" style="183" customWidth="1"/>
    <col min="11780" max="11780" width="7.85546875" style="183" customWidth="1"/>
    <col min="11781" max="11781" width="10.85546875" style="183" bestFit="1" customWidth="1"/>
    <col min="11782" max="11782" width="5.5703125" style="183" customWidth="1"/>
    <col min="11783" max="11783" width="10.42578125" style="183" customWidth="1"/>
    <col min="11784" max="11784" width="5.5703125" style="183" bestFit="1" customWidth="1"/>
    <col min="11785" max="11785" width="10.7109375" style="183" customWidth="1"/>
    <col min="11786" max="11786" width="5.7109375" style="183" customWidth="1"/>
    <col min="11787" max="11787" width="10.5703125" style="183" customWidth="1"/>
    <col min="11788" max="11788" width="23.42578125" style="183" customWidth="1"/>
    <col min="11789" max="11789" width="20" style="183" customWidth="1"/>
    <col min="11790" max="11790" width="12.140625" style="183" customWidth="1"/>
    <col min="11791" max="11791" width="3.28515625" style="183" customWidth="1"/>
    <col min="11792" max="11792" width="3.42578125" style="183" customWidth="1"/>
    <col min="11793" max="11793" width="4.5703125" style="183" customWidth="1"/>
    <col min="11794" max="12032" width="9.140625" style="183"/>
    <col min="12033" max="12033" width="3.85546875" style="183" customWidth="1"/>
    <col min="12034" max="12034" width="38.7109375" style="183" customWidth="1"/>
    <col min="12035" max="12035" width="12.28515625" style="183" customWidth="1"/>
    <col min="12036" max="12036" width="7.85546875" style="183" customWidth="1"/>
    <col min="12037" max="12037" width="10.85546875" style="183" bestFit="1" customWidth="1"/>
    <col min="12038" max="12038" width="5.5703125" style="183" customWidth="1"/>
    <col min="12039" max="12039" width="10.42578125" style="183" customWidth="1"/>
    <col min="12040" max="12040" width="5.5703125" style="183" bestFit="1" customWidth="1"/>
    <col min="12041" max="12041" width="10.7109375" style="183" customWidth="1"/>
    <col min="12042" max="12042" width="5.7109375" style="183" customWidth="1"/>
    <col min="12043" max="12043" width="10.5703125" style="183" customWidth="1"/>
    <col min="12044" max="12044" width="23.42578125" style="183" customWidth="1"/>
    <col min="12045" max="12045" width="20" style="183" customWidth="1"/>
    <col min="12046" max="12046" width="12.140625" style="183" customWidth="1"/>
    <col min="12047" max="12047" width="3.28515625" style="183" customWidth="1"/>
    <col min="12048" max="12048" width="3.42578125" style="183" customWidth="1"/>
    <col min="12049" max="12049" width="4.5703125" style="183" customWidth="1"/>
    <col min="12050" max="12288" width="9.140625" style="183"/>
    <col min="12289" max="12289" width="3.85546875" style="183" customWidth="1"/>
    <col min="12290" max="12290" width="38.7109375" style="183" customWidth="1"/>
    <col min="12291" max="12291" width="12.28515625" style="183" customWidth="1"/>
    <col min="12292" max="12292" width="7.85546875" style="183" customWidth="1"/>
    <col min="12293" max="12293" width="10.85546875" style="183" bestFit="1" customWidth="1"/>
    <col min="12294" max="12294" width="5.5703125" style="183" customWidth="1"/>
    <col min="12295" max="12295" width="10.42578125" style="183" customWidth="1"/>
    <col min="12296" max="12296" width="5.5703125" style="183" bestFit="1" customWidth="1"/>
    <col min="12297" max="12297" width="10.7109375" style="183" customWidth="1"/>
    <col min="12298" max="12298" width="5.7109375" style="183" customWidth="1"/>
    <col min="12299" max="12299" width="10.5703125" style="183" customWidth="1"/>
    <col min="12300" max="12300" width="23.42578125" style="183" customWidth="1"/>
    <col min="12301" max="12301" width="20" style="183" customWidth="1"/>
    <col min="12302" max="12302" width="12.140625" style="183" customWidth="1"/>
    <col min="12303" max="12303" width="3.28515625" style="183" customWidth="1"/>
    <col min="12304" max="12304" width="3.42578125" style="183" customWidth="1"/>
    <col min="12305" max="12305" width="4.5703125" style="183" customWidth="1"/>
    <col min="12306" max="12544" width="9.140625" style="183"/>
    <col min="12545" max="12545" width="3.85546875" style="183" customWidth="1"/>
    <col min="12546" max="12546" width="38.7109375" style="183" customWidth="1"/>
    <col min="12547" max="12547" width="12.28515625" style="183" customWidth="1"/>
    <col min="12548" max="12548" width="7.85546875" style="183" customWidth="1"/>
    <col min="12549" max="12549" width="10.85546875" style="183" bestFit="1" customWidth="1"/>
    <col min="12550" max="12550" width="5.5703125" style="183" customWidth="1"/>
    <col min="12551" max="12551" width="10.42578125" style="183" customWidth="1"/>
    <col min="12552" max="12552" width="5.5703125" style="183" bestFit="1" customWidth="1"/>
    <col min="12553" max="12553" width="10.7109375" style="183" customWidth="1"/>
    <col min="12554" max="12554" width="5.7109375" style="183" customWidth="1"/>
    <col min="12555" max="12555" width="10.5703125" style="183" customWidth="1"/>
    <col min="12556" max="12556" width="23.42578125" style="183" customWidth="1"/>
    <col min="12557" max="12557" width="20" style="183" customWidth="1"/>
    <col min="12558" max="12558" width="12.140625" style="183" customWidth="1"/>
    <col min="12559" max="12559" width="3.28515625" style="183" customWidth="1"/>
    <col min="12560" max="12560" width="3.42578125" style="183" customWidth="1"/>
    <col min="12561" max="12561" width="4.5703125" style="183" customWidth="1"/>
    <col min="12562" max="12800" width="9.140625" style="183"/>
    <col min="12801" max="12801" width="3.85546875" style="183" customWidth="1"/>
    <col min="12802" max="12802" width="38.7109375" style="183" customWidth="1"/>
    <col min="12803" max="12803" width="12.28515625" style="183" customWidth="1"/>
    <col min="12804" max="12804" width="7.85546875" style="183" customWidth="1"/>
    <col min="12805" max="12805" width="10.85546875" style="183" bestFit="1" customWidth="1"/>
    <col min="12806" max="12806" width="5.5703125" style="183" customWidth="1"/>
    <col min="12807" max="12807" width="10.42578125" style="183" customWidth="1"/>
    <col min="12808" max="12808" width="5.5703125" style="183" bestFit="1" customWidth="1"/>
    <col min="12809" max="12809" width="10.7109375" style="183" customWidth="1"/>
    <col min="12810" max="12810" width="5.7109375" style="183" customWidth="1"/>
    <col min="12811" max="12811" width="10.5703125" style="183" customWidth="1"/>
    <col min="12812" max="12812" width="23.42578125" style="183" customWidth="1"/>
    <col min="12813" max="12813" width="20" style="183" customWidth="1"/>
    <col min="12814" max="12814" width="12.140625" style="183" customWidth="1"/>
    <col min="12815" max="12815" width="3.28515625" style="183" customWidth="1"/>
    <col min="12816" max="12816" width="3.42578125" style="183" customWidth="1"/>
    <col min="12817" max="12817" width="4.5703125" style="183" customWidth="1"/>
    <col min="12818" max="13056" width="9.140625" style="183"/>
    <col min="13057" max="13057" width="3.85546875" style="183" customWidth="1"/>
    <col min="13058" max="13058" width="38.7109375" style="183" customWidth="1"/>
    <col min="13059" max="13059" width="12.28515625" style="183" customWidth="1"/>
    <col min="13060" max="13060" width="7.85546875" style="183" customWidth="1"/>
    <col min="13061" max="13061" width="10.85546875" style="183" bestFit="1" customWidth="1"/>
    <col min="13062" max="13062" width="5.5703125" style="183" customWidth="1"/>
    <col min="13063" max="13063" width="10.42578125" style="183" customWidth="1"/>
    <col min="13064" max="13064" width="5.5703125" style="183" bestFit="1" customWidth="1"/>
    <col min="13065" max="13065" width="10.7109375" style="183" customWidth="1"/>
    <col min="13066" max="13066" width="5.7109375" style="183" customWidth="1"/>
    <col min="13067" max="13067" width="10.5703125" style="183" customWidth="1"/>
    <col min="13068" max="13068" width="23.42578125" style="183" customWidth="1"/>
    <col min="13069" max="13069" width="20" style="183" customWidth="1"/>
    <col min="13070" max="13070" width="12.140625" style="183" customWidth="1"/>
    <col min="13071" max="13071" width="3.28515625" style="183" customWidth="1"/>
    <col min="13072" max="13072" width="3.42578125" style="183" customWidth="1"/>
    <col min="13073" max="13073" width="4.5703125" style="183" customWidth="1"/>
    <col min="13074" max="13312" width="9.140625" style="183"/>
    <col min="13313" max="13313" width="3.85546875" style="183" customWidth="1"/>
    <col min="13314" max="13314" width="38.7109375" style="183" customWidth="1"/>
    <col min="13315" max="13315" width="12.28515625" style="183" customWidth="1"/>
    <col min="13316" max="13316" width="7.85546875" style="183" customWidth="1"/>
    <col min="13317" max="13317" width="10.85546875" style="183" bestFit="1" customWidth="1"/>
    <col min="13318" max="13318" width="5.5703125" style="183" customWidth="1"/>
    <col min="13319" max="13319" width="10.42578125" style="183" customWidth="1"/>
    <col min="13320" max="13320" width="5.5703125" style="183" bestFit="1" customWidth="1"/>
    <col min="13321" max="13321" width="10.7109375" style="183" customWidth="1"/>
    <col min="13322" max="13322" width="5.7109375" style="183" customWidth="1"/>
    <col min="13323" max="13323" width="10.5703125" style="183" customWidth="1"/>
    <col min="13324" max="13324" width="23.42578125" style="183" customWidth="1"/>
    <col min="13325" max="13325" width="20" style="183" customWidth="1"/>
    <col min="13326" max="13326" width="12.140625" style="183" customWidth="1"/>
    <col min="13327" max="13327" width="3.28515625" style="183" customWidth="1"/>
    <col min="13328" max="13328" width="3.42578125" style="183" customWidth="1"/>
    <col min="13329" max="13329" width="4.5703125" style="183" customWidth="1"/>
    <col min="13330" max="13568" width="9.140625" style="183"/>
    <col min="13569" max="13569" width="3.85546875" style="183" customWidth="1"/>
    <col min="13570" max="13570" width="38.7109375" style="183" customWidth="1"/>
    <col min="13571" max="13571" width="12.28515625" style="183" customWidth="1"/>
    <col min="13572" max="13572" width="7.85546875" style="183" customWidth="1"/>
    <col min="13573" max="13573" width="10.85546875" style="183" bestFit="1" customWidth="1"/>
    <col min="13574" max="13574" width="5.5703125" style="183" customWidth="1"/>
    <col min="13575" max="13575" width="10.42578125" style="183" customWidth="1"/>
    <col min="13576" max="13576" width="5.5703125" style="183" bestFit="1" customWidth="1"/>
    <col min="13577" max="13577" width="10.7109375" style="183" customWidth="1"/>
    <col min="13578" max="13578" width="5.7109375" style="183" customWidth="1"/>
    <col min="13579" max="13579" width="10.5703125" style="183" customWidth="1"/>
    <col min="13580" max="13580" width="23.42578125" style="183" customWidth="1"/>
    <col min="13581" max="13581" width="20" style="183" customWidth="1"/>
    <col min="13582" max="13582" width="12.140625" style="183" customWidth="1"/>
    <col min="13583" max="13583" width="3.28515625" style="183" customWidth="1"/>
    <col min="13584" max="13584" width="3.42578125" style="183" customWidth="1"/>
    <col min="13585" max="13585" width="4.5703125" style="183" customWidth="1"/>
    <col min="13586" max="13824" width="9.140625" style="183"/>
    <col min="13825" max="13825" width="3.85546875" style="183" customWidth="1"/>
    <col min="13826" max="13826" width="38.7109375" style="183" customWidth="1"/>
    <col min="13827" max="13827" width="12.28515625" style="183" customWidth="1"/>
    <col min="13828" max="13828" width="7.85546875" style="183" customWidth="1"/>
    <col min="13829" max="13829" width="10.85546875" style="183" bestFit="1" customWidth="1"/>
    <col min="13830" max="13830" width="5.5703125" style="183" customWidth="1"/>
    <col min="13831" max="13831" width="10.42578125" style="183" customWidth="1"/>
    <col min="13832" max="13832" width="5.5703125" style="183" bestFit="1" customWidth="1"/>
    <col min="13833" max="13833" width="10.7109375" style="183" customWidth="1"/>
    <col min="13834" max="13834" width="5.7109375" style="183" customWidth="1"/>
    <col min="13835" max="13835" width="10.5703125" style="183" customWidth="1"/>
    <col min="13836" max="13836" width="23.42578125" style="183" customWidth="1"/>
    <col min="13837" max="13837" width="20" style="183" customWidth="1"/>
    <col min="13838" max="13838" width="12.140625" style="183" customWidth="1"/>
    <col min="13839" max="13839" width="3.28515625" style="183" customWidth="1"/>
    <col min="13840" max="13840" width="3.42578125" style="183" customWidth="1"/>
    <col min="13841" max="13841" width="4.5703125" style="183" customWidth="1"/>
    <col min="13842" max="14080" width="9.140625" style="183"/>
    <col min="14081" max="14081" width="3.85546875" style="183" customWidth="1"/>
    <col min="14082" max="14082" width="38.7109375" style="183" customWidth="1"/>
    <col min="14083" max="14083" width="12.28515625" style="183" customWidth="1"/>
    <col min="14084" max="14084" width="7.85546875" style="183" customWidth="1"/>
    <col min="14085" max="14085" width="10.85546875" style="183" bestFit="1" customWidth="1"/>
    <col min="14086" max="14086" width="5.5703125" style="183" customWidth="1"/>
    <col min="14087" max="14087" width="10.42578125" style="183" customWidth="1"/>
    <col min="14088" max="14088" width="5.5703125" style="183" bestFit="1" customWidth="1"/>
    <col min="14089" max="14089" width="10.7109375" style="183" customWidth="1"/>
    <col min="14090" max="14090" width="5.7109375" style="183" customWidth="1"/>
    <col min="14091" max="14091" width="10.5703125" style="183" customWidth="1"/>
    <col min="14092" max="14092" width="23.42578125" style="183" customWidth="1"/>
    <col min="14093" max="14093" width="20" style="183" customWidth="1"/>
    <col min="14094" max="14094" width="12.140625" style="183" customWidth="1"/>
    <col min="14095" max="14095" width="3.28515625" style="183" customWidth="1"/>
    <col min="14096" max="14096" width="3.42578125" style="183" customWidth="1"/>
    <col min="14097" max="14097" width="4.5703125" style="183" customWidth="1"/>
    <col min="14098" max="14336" width="9.140625" style="183"/>
    <col min="14337" max="14337" width="3.85546875" style="183" customWidth="1"/>
    <col min="14338" max="14338" width="38.7109375" style="183" customWidth="1"/>
    <col min="14339" max="14339" width="12.28515625" style="183" customWidth="1"/>
    <col min="14340" max="14340" width="7.85546875" style="183" customWidth="1"/>
    <col min="14341" max="14341" width="10.85546875" style="183" bestFit="1" customWidth="1"/>
    <col min="14342" max="14342" width="5.5703125" style="183" customWidth="1"/>
    <col min="14343" max="14343" width="10.42578125" style="183" customWidth="1"/>
    <col min="14344" max="14344" width="5.5703125" style="183" bestFit="1" customWidth="1"/>
    <col min="14345" max="14345" width="10.7109375" style="183" customWidth="1"/>
    <col min="14346" max="14346" width="5.7109375" style="183" customWidth="1"/>
    <col min="14347" max="14347" width="10.5703125" style="183" customWidth="1"/>
    <col min="14348" max="14348" width="23.42578125" style="183" customWidth="1"/>
    <col min="14349" max="14349" width="20" style="183" customWidth="1"/>
    <col min="14350" max="14350" width="12.140625" style="183" customWidth="1"/>
    <col min="14351" max="14351" width="3.28515625" style="183" customWidth="1"/>
    <col min="14352" max="14352" width="3.42578125" style="183" customWidth="1"/>
    <col min="14353" max="14353" width="4.5703125" style="183" customWidth="1"/>
    <col min="14354" max="14592" width="9.140625" style="183"/>
    <col min="14593" max="14593" width="3.85546875" style="183" customWidth="1"/>
    <col min="14594" max="14594" width="38.7109375" style="183" customWidth="1"/>
    <col min="14595" max="14595" width="12.28515625" style="183" customWidth="1"/>
    <col min="14596" max="14596" width="7.85546875" style="183" customWidth="1"/>
    <col min="14597" max="14597" width="10.85546875" style="183" bestFit="1" customWidth="1"/>
    <col min="14598" max="14598" width="5.5703125" style="183" customWidth="1"/>
    <col min="14599" max="14599" width="10.42578125" style="183" customWidth="1"/>
    <col min="14600" max="14600" width="5.5703125" style="183" bestFit="1" customWidth="1"/>
    <col min="14601" max="14601" width="10.7109375" style="183" customWidth="1"/>
    <col min="14602" max="14602" width="5.7109375" style="183" customWidth="1"/>
    <col min="14603" max="14603" width="10.5703125" style="183" customWidth="1"/>
    <col min="14604" max="14604" width="23.42578125" style="183" customWidth="1"/>
    <col min="14605" max="14605" width="20" style="183" customWidth="1"/>
    <col min="14606" max="14606" width="12.140625" style="183" customWidth="1"/>
    <col min="14607" max="14607" width="3.28515625" style="183" customWidth="1"/>
    <col min="14608" max="14608" width="3.42578125" style="183" customWidth="1"/>
    <col min="14609" max="14609" width="4.5703125" style="183" customWidth="1"/>
    <col min="14610" max="14848" width="9.140625" style="183"/>
    <col min="14849" max="14849" width="3.85546875" style="183" customWidth="1"/>
    <col min="14850" max="14850" width="38.7109375" style="183" customWidth="1"/>
    <col min="14851" max="14851" width="12.28515625" style="183" customWidth="1"/>
    <col min="14852" max="14852" width="7.85546875" style="183" customWidth="1"/>
    <col min="14853" max="14853" width="10.85546875" style="183" bestFit="1" customWidth="1"/>
    <col min="14854" max="14854" width="5.5703125" style="183" customWidth="1"/>
    <col min="14855" max="14855" width="10.42578125" style="183" customWidth="1"/>
    <col min="14856" max="14856" width="5.5703125" style="183" bestFit="1" customWidth="1"/>
    <col min="14857" max="14857" width="10.7109375" style="183" customWidth="1"/>
    <col min="14858" max="14858" width="5.7109375" style="183" customWidth="1"/>
    <col min="14859" max="14859" width="10.5703125" style="183" customWidth="1"/>
    <col min="14860" max="14860" width="23.42578125" style="183" customWidth="1"/>
    <col min="14861" max="14861" width="20" style="183" customWidth="1"/>
    <col min="14862" max="14862" width="12.140625" style="183" customWidth="1"/>
    <col min="14863" max="14863" width="3.28515625" style="183" customWidth="1"/>
    <col min="14864" max="14864" width="3.42578125" style="183" customWidth="1"/>
    <col min="14865" max="14865" width="4.5703125" style="183" customWidth="1"/>
    <col min="14866" max="15104" width="9.140625" style="183"/>
    <col min="15105" max="15105" width="3.85546875" style="183" customWidth="1"/>
    <col min="15106" max="15106" width="38.7109375" style="183" customWidth="1"/>
    <col min="15107" max="15107" width="12.28515625" style="183" customWidth="1"/>
    <col min="15108" max="15108" width="7.85546875" style="183" customWidth="1"/>
    <col min="15109" max="15109" width="10.85546875" style="183" bestFit="1" customWidth="1"/>
    <col min="15110" max="15110" width="5.5703125" style="183" customWidth="1"/>
    <col min="15111" max="15111" width="10.42578125" style="183" customWidth="1"/>
    <col min="15112" max="15112" width="5.5703125" style="183" bestFit="1" customWidth="1"/>
    <col min="15113" max="15113" width="10.7109375" style="183" customWidth="1"/>
    <col min="15114" max="15114" width="5.7109375" style="183" customWidth="1"/>
    <col min="15115" max="15115" width="10.5703125" style="183" customWidth="1"/>
    <col min="15116" max="15116" width="23.42578125" style="183" customWidth="1"/>
    <col min="15117" max="15117" width="20" style="183" customWidth="1"/>
    <col min="15118" max="15118" width="12.140625" style="183" customWidth="1"/>
    <col min="15119" max="15119" width="3.28515625" style="183" customWidth="1"/>
    <col min="15120" max="15120" width="3.42578125" style="183" customWidth="1"/>
    <col min="15121" max="15121" width="4.5703125" style="183" customWidth="1"/>
    <col min="15122" max="15360" width="9.140625" style="183"/>
    <col min="15361" max="15361" width="3.85546875" style="183" customWidth="1"/>
    <col min="15362" max="15362" width="38.7109375" style="183" customWidth="1"/>
    <col min="15363" max="15363" width="12.28515625" style="183" customWidth="1"/>
    <col min="15364" max="15364" width="7.85546875" style="183" customWidth="1"/>
    <col min="15365" max="15365" width="10.85546875" style="183" bestFit="1" customWidth="1"/>
    <col min="15366" max="15366" width="5.5703125" style="183" customWidth="1"/>
    <col min="15367" max="15367" width="10.42578125" style="183" customWidth="1"/>
    <col min="15368" max="15368" width="5.5703125" style="183" bestFit="1" customWidth="1"/>
    <col min="15369" max="15369" width="10.7109375" style="183" customWidth="1"/>
    <col min="15370" max="15370" width="5.7109375" style="183" customWidth="1"/>
    <col min="15371" max="15371" width="10.5703125" style="183" customWidth="1"/>
    <col min="15372" max="15372" width="23.42578125" style="183" customWidth="1"/>
    <col min="15373" max="15373" width="20" style="183" customWidth="1"/>
    <col min="15374" max="15374" width="12.140625" style="183" customWidth="1"/>
    <col min="15375" max="15375" width="3.28515625" style="183" customWidth="1"/>
    <col min="15376" max="15376" width="3.42578125" style="183" customWidth="1"/>
    <col min="15377" max="15377" width="4.5703125" style="183" customWidth="1"/>
    <col min="15378" max="15616" width="9.140625" style="183"/>
    <col min="15617" max="15617" width="3.85546875" style="183" customWidth="1"/>
    <col min="15618" max="15618" width="38.7109375" style="183" customWidth="1"/>
    <col min="15619" max="15619" width="12.28515625" style="183" customWidth="1"/>
    <col min="15620" max="15620" width="7.85546875" style="183" customWidth="1"/>
    <col min="15621" max="15621" width="10.85546875" style="183" bestFit="1" customWidth="1"/>
    <col min="15622" max="15622" width="5.5703125" style="183" customWidth="1"/>
    <col min="15623" max="15623" width="10.42578125" style="183" customWidth="1"/>
    <col min="15624" max="15624" width="5.5703125" style="183" bestFit="1" customWidth="1"/>
    <col min="15625" max="15625" width="10.7109375" style="183" customWidth="1"/>
    <col min="15626" max="15626" width="5.7109375" style="183" customWidth="1"/>
    <col min="15627" max="15627" width="10.5703125" style="183" customWidth="1"/>
    <col min="15628" max="15628" width="23.42578125" style="183" customWidth="1"/>
    <col min="15629" max="15629" width="20" style="183" customWidth="1"/>
    <col min="15630" max="15630" width="12.140625" style="183" customWidth="1"/>
    <col min="15631" max="15631" width="3.28515625" style="183" customWidth="1"/>
    <col min="15632" max="15632" width="3.42578125" style="183" customWidth="1"/>
    <col min="15633" max="15633" width="4.5703125" style="183" customWidth="1"/>
    <col min="15634" max="15872" width="9.140625" style="183"/>
    <col min="15873" max="15873" width="3.85546875" style="183" customWidth="1"/>
    <col min="15874" max="15874" width="38.7109375" style="183" customWidth="1"/>
    <col min="15875" max="15875" width="12.28515625" style="183" customWidth="1"/>
    <col min="15876" max="15876" width="7.85546875" style="183" customWidth="1"/>
    <col min="15877" max="15877" width="10.85546875" style="183" bestFit="1" customWidth="1"/>
    <col min="15878" max="15878" width="5.5703125" style="183" customWidth="1"/>
    <col min="15879" max="15879" width="10.42578125" style="183" customWidth="1"/>
    <col min="15880" max="15880" width="5.5703125" style="183" bestFit="1" customWidth="1"/>
    <col min="15881" max="15881" width="10.7109375" style="183" customWidth="1"/>
    <col min="15882" max="15882" width="5.7109375" style="183" customWidth="1"/>
    <col min="15883" max="15883" width="10.5703125" style="183" customWidth="1"/>
    <col min="15884" max="15884" width="23.42578125" style="183" customWidth="1"/>
    <col min="15885" max="15885" width="20" style="183" customWidth="1"/>
    <col min="15886" max="15886" width="12.140625" style="183" customWidth="1"/>
    <col min="15887" max="15887" width="3.28515625" style="183" customWidth="1"/>
    <col min="15888" max="15888" width="3.42578125" style="183" customWidth="1"/>
    <col min="15889" max="15889" width="4.5703125" style="183" customWidth="1"/>
    <col min="15890" max="16128" width="9.140625" style="183"/>
    <col min="16129" max="16129" width="3.85546875" style="183" customWidth="1"/>
    <col min="16130" max="16130" width="38.7109375" style="183" customWidth="1"/>
    <col min="16131" max="16131" width="12.28515625" style="183" customWidth="1"/>
    <col min="16132" max="16132" width="7.85546875" style="183" customWidth="1"/>
    <col min="16133" max="16133" width="10.85546875" style="183" bestFit="1" customWidth="1"/>
    <col min="16134" max="16134" width="5.5703125" style="183" customWidth="1"/>
    <col min="16135" max="16135" width="10.42578125" style="183" customWidth="1"/>
    <col min="16136" max="16136" width="5.5703125" style="183" bestFit="1" customWidth="1"/>
    <col min="16137" max="16137" width="10.7109375" style="183" customWidth="1"/>
    <col min="16138" max="16138" width="5.7109375" style="183" customWidth="1"/>
    <col min="16139" max="16139" width="10.5703125" style="183" customWidth="1"/>
    <col min="16140" max="16140" width="23.42578125" style="183" customWidth="1"/>
    <col min="16141" max="16141" width="20" style="183" customWidth="1"/>
    <col min="16142" max="16142" width="12.140625" style="183" customWidth="1"/>
    <col min="16143" max="16143" width="3.28515625" style="183" customWidth="1"/>
    <col min="16144" max="16144" width="3.42578125" style="183" customWidth="1"/>
    <col min="16145" max="16145" width="4.5703125" style="183" customWidth="1"/>
    <col min="16146" max="16384" width="9.140625" style="183"/>
  </cols>
  <sheetData>
    <row r="1" spans="1:17" ht="20.25" customHeight="1">
      <c r="B1" s="898"/>
      <c r="C1" s="2142" t="s">
        <v>1585</v>
      </c>
      <c r="D1" s="2142"/>
      <c r="E1" s="2142"/>
      <c r="F1" s="2142"/>
      <c r="G1" s="2142"/>
      <c r="H1" s="898"/>
      <c r="I1" s="898"/>
      <c r="J1" s="898"/>
      <c r="K1" s="898"/>
    </row>
    <row r="2" spans="1:17" ht="17.25" customHeight="1">
      <c r="B2" s="898"/>
      <c r="C2" s="796"/>
      <c r="D2" s="796"/>
      <c r="E2" s="796"/>
      <c r="F2" s="796"/>
      <c r="G2" s="796"/>
      <c r="H2" s="898"/>
      <c r="I2" s="898"/>
      <c r="J2" s="2143" t="s">
        <v>2699</v>
      </c>
      <c r="K2" s="2143"/>
    </row>
    <row r="3" spans="1:17" ht="15.75" customHeight="1">
      <c r="B3" s="2141" t="s">
        <v>2654</v>
      </c>
      <c r="C3" s="2141"/>
      <c r="D3" s="2141"/>
      <c r="E3" s="2141"/>
      <c r="F3" s="2141"/>
      <c r="G3" s="2141"/>
      <c r="H3" s="2141"/>
      <c r="I3" s="2141"/>
      <c r="J3" s="2141"/>
      <c r="K3" s="2141"/>
      <c r="L3" s="1019"/>
    </row>
    <row r="4" spans="1:17" ht="14.25" customHeight="1">
      <c r="B4" s="898"/>
      <c r="C4" s="796"/>
      <c r="D4" s="796"/>
      <c r="E4" s="796"/>
      <c r="F4" s="796"/>
      <c r="G4" s="796"/>
      <c r="H4" s="898"/>
      <c r="I4" s="898"/>
      <c r="J4" s="898"/>
      <c r="K4" s="898"/>
    </row>
    <row r="5" spans="1:17" ht="15">
      <c r="A5" s="1970" t="s">
        <v>2</v>
      </c>
      <c r="B5" s="1970" t="s">
        <v>3</v>
      </c>
      <c r="C5" s="1970" t="s">
        <v>1404</v>
      </c>
      <c r="D5" s="1970" t="s">
        <v>5</v>
      </c>
      <c r="E5" s="1970" t="s">
        <v>75</v>
      </c>
      <c r="F5" s="1970" t="s">
        <v>1586</v>
      </c>
      <c r="G5" s="1970"/>
      <c r="H5" s="1970" t="s">
        <v>1587</v>
      </c>
      <c r="I5" s="1970"/>
      <c r="J5" s="1970" t="s">
        <v>1588</v>
      </c>
      <c r="K5" s="1970"/>
    </row>
    <row r="6" spans="1:17" ht="15">
      <c r="A6" s="1970"/>
      <c r="B6" s="1970"/>
      <c r="C6" s="1970"/>
      <c r="D6" s="1970"/>
      <c r="E6" s="1970"/>
      <c r="F6" s="1755" t="s">
        <v>74</v>
      </c>
      <c r="G6" s="1755" t="s">
        <v>1347</v>
      </c>
      <c r="H6" s="1755" t="s">
        <v>74</v>
      </c>
      <c r="I6" s="1755" t="s">
        <v>1347</v>
      </c>
      <c r="J6" s="1755" t="s">
        <v>74</v>
      </c>
      <c r="K6" s="1755" t="s">
        <v>1347</v>
      </c>
      <c r="M6" s="1015"/>
    </row>
    <row r="7" spans="1:17" ht="15">
      <c r="A7" s="1755">
        <v>1</v>
      </c>
      <c r="B7" s="1755">
        <v>2</v>
      </c>
      <c r="C7" s="1755">
        <v>3</v>
      </c>
      <c r="D7" s="1755">
        <v>4</v>
      </c>
      <c r="E7" s="1755">
        <v>5</v>
      </c>
      <c r="F7" s="1755">
        <v>6</v>
      </c>
      <c r="G7" s="1755">
        <v>7</v>
      </c>
      <c r="H7" s="1755">
        <v>8</v>
      </c>
      <c r="I7" s="1755">
        <v>9</v>
      </c>
      <c r="J7" s="1755">
        <v>10</v>
      </c>
      <c r="K7" s="1755">
        <v>11</v>
      </c>
      <c r="M7" s="1015"/>
    </row>
    <row r="8" spans="1:17" ht="38.25" customHeight="1">
      <c r="A8" s="1758">
        <v>1</v>
      </c>
      <c r="B8" s="211" t="s">
        <v>1589</v>
      </c>
      <c r="C8" s="218">
        <v>7130600675</v>
      </c>
      <c r="D8" s="442" t="s">
        <v>25</v>
      </c>
      <c r="E8" s="206">
        <f>VLOOKUP(C8,'SOR RATE 2025-26'!A:D,4,0)/1000</f>
        <v>61.168800000000005</v>
      </c>
      <c r="F8" s="1758">
        <v>429</v>
      </c>
      <c r="G8" s="208">
        <f>F8*E8</f>
        <v>26241.415200000003</v>
      </c>
      <c r="H8" s="1758">
        <v>429</v>
      </c>
      <c r="I8" s="208">
        <f>H8*E8</f>
        <v>26241.415200000003</v>
      </c>
      <c r="J8" s="1758"/>
      <c r="K8" s="208"/>
    </row>
    <row r="9" spans="1:17" ht="30" customHeight="1">
      <c r="A9" s="1758">
        <v>2</v>
      </c>
      <c r="B9" s="214" t="s">
        <v>1590</v>
      </c>
      <c r="C9" s="218">
        <v>7130601958</v>
      </c>
      <c r="D9" s="1758" t="s">
        <v>25</v>
      </c>
      <c r="E9" s="206">
        <f>VLOOKUP(C9,'SOR RATE 2025-26'!A:D,4,0)/1000</f>
        <v>57.234720000000003</v>
      </c>
      <c r="F9" s="1758"/>
      <c r="G9" s="208"/>
      <c r="H9" s="1758"/>
      <c r="I9" s="208"/>
      <c r="J9" s="1758">
        <v>964.6</v>
      </c>
      <c r="K9" s="208">
        <f>J9*E9</f>
        <v>55208.610912000004</v>
      </c>
    </row>
    <row r="10" spans="1:17" ht="18.75" customHeight="1">
      <c r="A10" s="1980">
        <v>3</v>
      </c>
      <c r="B10" s="1010" t="s">
        <v>1591</v>
      </c>
      <c r="C10" s="1010"/>
      <c r="D10" s="1011"/>
      <c r="E10" s="206"/>
      <c r="F10" s="1011"/>
      <c r="G10" s="1011"/>
      <c r="H10" s="1011"/>
      <c r="I10" s="1011"/>
      <c r="J10" s="1011"/>
      <c r="K10" s="1012"/>
    </row>
    <row r="11" spans="1:17" ht="14.25">
      <c r="A11" s="1981"/>
      <c r="B11" s="214" t="s">
        <v>2344</v>
      </c>
      <c r="C11" s="1003">
        <v>7132210019</v>
      </c>
      <c r="D11" s="1754" t="s">
        <v>32</v>
      </c>
      <c r="E11" s="206">
        <f>VLOOKUP(C11,'SOR RATE 2025-26'!A:D,4,0)</f>
        <v>126268.02</v>
      </c>
      <c r="F11" s="1758">
        <v>1</v>
      </c>
      <c r="G11" s="208">
        <f>F11*E11</f>
        <v>126268.02</v>
      </c>
      <c r="H11" s="1758"/>
      <c r="I11" s="208"/>
      <c r="J11" s="1758"/>
      <c r="K11" s="208"/>
      <c r="L11" s="1026"/>
      <c r="M11" s="461"/>
      <c r="N11" s="461"/>
      <c r="O11" s="461"/>
    </row>
    <row r="12" spans="1:17" ht="13.5" customHeight="1">
      <c r="A12" s="1981"/>
      <c r="B12" s="214" t="s">
        <v>2345</v>
      </c>
      <c r="C12" s="1003">
        <v>7132210020</v>
      </c>
      <c r="D12" s="1754" t="s">
        <v>32</v>
      </c>
      <c r="E12" s="206">
        <f>VLOOKUP(C12,'SOR RATE 2025-26'!A:D,4,0)</f>
        <v>166046.29999999999</v>
      </c>
      <c r="F12" s="1758"/>
      <c r="G12" s="208"/>
      <c r="H12" s="1758">
        <v>1</v>
      </c>
      <c r="I12" s="208">
        <f>H12*E12</f>
        <v>166046.29999999999</v>
      </c>
      <c r="J12" s="1758"/>
      <c r="K12" s="208"/>
      <c r="L12" s="1026"/>
    </row>
    <row r="13" spans="1:17" ht="14.25" customHeight="1">
      <c r="A13" s="1982"/>
      <c r="B13" s="214" t="s">
        <v>2346</v>
      </c>
      <c r="C13" s="1003">
        <v>7132210021</v>
      </c>
      <c r="D13" s="1754" t="s">
        <v>32</v>
      </c>
      <c r="E13" s="206">
        <f>VLOOKUP(C13,'SOR RATE 2025-26'!A:D,4,0)</f>
        <v>346912.44</v>
      </c>
      <c r="F13" s="1758"/>
      <c r="G13" s="208"/>
      <c r="H13" s="1758"/>
      <c r="I13" s="208"/>
      <c r="J13" s="1758">
        <v>1</v>
      </c>
      <c r="K13" s="208">
        <f t="shared" ref="K13:K22" si="0">J13*E13</f>
        <v>346912.44</v>
      </c>
      <c r="L13" s="1026"/>
    </row>
    <row r="14" spans="1:17" ht="13.5" customHeight="1">
      <c r="A14" s="1758">
        <v>4</v>
      </c>
      <c r="B14" s="214" t="s">
        <v>1592</v>
      </c>
      <c r="C14" s="1003">
        <v>7130810517</v>
      </c>
      <c r="D14" s="1754" t="s">
        <v>39</v>
      </c>
      <c r="E14" s="206">
        <f>VLOOKUP(C14,'SOR RATE 2025-26'!A:D,4,0)</f>
        <v>5396.16</v>
      </c>
      <c r="F14" s="1758">
        <v>1</v>
      </c>
      <c r="G14" s="208">
        <f t="shared" ref="G14:G23" si="1">F14*E14</f>
        <v>5396.16</v>
      </c>
      <c r="H14" s="1758">
        <v>1</v>
      </c>
      <c r="I14" s="208">
        <f t="shared" ref="I14:I23" si="2">H14*E14</f>
        <v>5396.16</v>
      </c>
      <c r="J14" s="1758">
        <v>1</v>
      </c>
      <c r="K14" s="208">
        <f t="shared" si="0"/>
        <v>5396.16</v>
      </c>
      <c r="M14" s="1002"/>
      <c r="N14" s="487"/>
      <c r="O14" s="487"/>
      <c r="P14" s="487"/>
      <c r="Q14" s="487"/>
    </row>
    <row r="15" spans="1:17" ht="14.25">
      <c r="A15" s="1980">
        <v>5</v>
      </c>
      <c r="B15" s="458" t="s">
        <v>54</v>
      </c>
      <c r="C15" s="217">
        <v>7130820010</v>
      </c>
      <c r="D15" s="1754" t="s">
        <v>12</v>
      </c>
      <c r="E15" s="206">
        <f>VLOOKUP(C15,'SOR RATE 2025-26'!A:D,4,0)</f>
        <v>122.72</v>
      </c>
      <c r="F15" s="1758">
        <v>3</v>
      </c>
      <c r="G15" s="208">
        <f t="shared" si="1"/>
        <v>368.15999999999997</v>
      </c>
      <c r="H15" s="1758">
        <v>3</v>
      </c>
      <c r="I15" s="208">
        <f t="shared" si="2"/>
        <v>368.15999999999997</v>
      </c>
      <c r="J15" s="1758">
        <v>3</v>
      </c>
      <c r="K15" s="208">
        <f t="shared" si="0"/>
        <v>368.15999999999997</v>
      </c>
      <c r="M15" s="1029"/>
      <c r="N15" s="1029"/>
    </row>
    <row r="16" spans="1:17" ht="14.25">
      <c r="A16" s="1982"/>
      <c r="B16" s="214" t="s">
        <v>1349</v>
      </c>
      <c r="C16" s="217">
        <v>7130820241</v>
      </c>
      <c r="D16" s="1754" t="s">
        <v>12</v>
      </c>
      <c r="E16" s="206">
        <f>VLOOKUP(C16,'SOR RATE 2025-26'!A:D,4,0)</f>
        <v>158.71</v>
      </c>
      <c r="F16" s="1758">
        <v>3</v>
      </c>
      <c r="G16" s="208">
        <f t="shared" si="1"/>
        <v>476.13</v>
      </c>
      <c r="H16" s="1758">
        <v>3</v>
      </c>
      <c r="I16" s="208">
        <f t="shared" si="2"/>
        <v>476.13</v>
      </c>
      <c r="J16" s="1758">
        <v>3</v>
      </c>
      <c r="K16" s="208">
        <f t="shared" si="0"/>
        <v>476.13</v>
      </c>
    </row>
    <row r="17" spans="1:15" ht="28.5">
      <c r="A17" s="1758">
        <v>6</v>
      </c>
      <c r="B17" s="214" t="s">
        <v>2638</v>
      </c>
      <c r="C17" s="1004">
        <v>7130810509</v>
      </c>
      <c r="D17" s="443" t="s">
        <v>12</v>
      </c>
      <c r="E17" s="206">
        <f>VLOOKUP(C17,'SOR RATE 2025-26'!A:D,4,0)</f>
        <v>1971.19</v>
      </c>
      <c r="F17" s="1758">
        <v>1</v>
      </c>
      <c r="G17" s="208">
        <f t="shared" si="1"/>
        <v>1971.19</v>
      </c>
      <c r="H17" s="1758">
        <v>1</v>
      </c>
      <c r="I17" s="208">
        <f t="shared" si="2"/>
        <v>1971.19</v>
      </c>
      <c r="J17" s="1758">
        <v>1</v>
      </c>
      <c r="K17" s="208">
        <f t="shared" si="0"/>
        <v>1971.19</v>
      </c>
      <c r="M17" s="1032"/>
    </row>
    <row r="18" spans="1:15" ht="15.75" customHeight="1">
      <c r="A18" s="1758">
        <v>7</v>
      </c>
      <c r="B18" s="214" t="s">
        <v>1593</v>
      </c>
      <c r="C18" s="1003">
        <v>7131930412</v>
      </c>
      <c r="D18" s="1754" t="s">
        <v>32</v>
      </c>
      <c r="E18" s="206">
        <f>VLOOKUP(C18,'SOR RATE 2025-26'!A:D,4,0)</f>
        <v>1181.17</v>
      </c>
      <c r="F18" s="1758">
        <v>3</v>
      </c>
      <c r="G18" s="208">
        <f t="shared" si="1"/>
        <v>3543.51</v>
      </c>
      <c r="H18" s="1758">
        <v>3</v>
      </c>
      <c r="I18" s="208">
        <f t="shared" si="2"/>
        <v>3543.51</v>
      </c>
      <c r="J18" s="1758">
        <v>3</v>
      </c>
      <c r="K18" s="208">
        <f t="shared" si="0"/>
        <v>3543.51</v>
      </c>
    </row>
    <row r="19" spans="1:15" ht="16.5" customHeight="1">
      <c r="A19" s="1758">
        <v>8</v>
      </c>
      <c r="B19" s="214" t="s">
        <v>1594</v>
      </c>
      <c r="C19" s="1758">
        <v>7130600023</v>
      </c>
      <c r="D19" s="1758" t="s">
        <v>25</v>
      </c>
      <c r="E19" s="206">
        <f>VLOOKUP(C19,'SOR RATE 2025-26'!A:D,4,0)/1000</f>
        <v>49.126339999999999</v>
      </c>
      <c r="F19" s="1758">
        <v>20</v>
      </c>
      <c r="G19" s="208">
        <f t="shared" si="1"/>
        <v>982.52679999999998</v>
      </c>
      <c r="H19" s="1758">
        <v>20</v>
      </c>
      <c r="I19" s="208">
        <f t="shared" si="2"/>
        <v>982.52679999999998</v>
      </c>
      <c r="J19" s="1758">
        <v>20</v>
      </c>
      <c r="K19" s="208">
        <f t="shared" si="0"/>
        <v>982.52679999999998</v>
      </c>
    </row>
    <row r="20" spans="1:15" ht="16.5" customHeight="1">
      <c r="A20" s="1753">
        <v>9</v>
      </c>
      <c r="B20" s="214" t="s">
        <v>1595</v>
      </c>
      <c r="C20" s="1005">
        <v>7130810216</v>
      </c>
      <c r="D20" s="1758" t="s">
        <v>15</v>
      </c>
      <c r="E20" s="206">
        <f>VLOOKUP(C20,'SOR RATE 2025-26'!A:D,4,0)</f>
        <v>355.96</v>
      </c>
      <c r="F20" s="1758">
        <v>8</v>
      </c>
      <c r="G20" s="208">
        <f t="shared" si="1"/>
        <v>2847.68</v>
      </c>
      <c r="H20" s="1758">
        <v>8</v>
      </c>
      <c r="I20" s="208">
        <f t="shared" si="2"/>
        <v>2847.68</v>
      </c>
      <c r="J20" s="1758"/>
      <c r="K20" s="208"/>
      <c r="L20" s="248"/>
    </row>
    <row r="21" spans="1:15" ht="16.5" customHeight="1">
      <c r="A21" s="1753">
        <v>10</v>
      </c>
      <c r="B21" s="214" t="s">
        <v>1596</v>
      </c>
      <c r="C21" s="1005">
        <v>7130810692</v>
      </c>
      <c r="D21" s="1758" t="s">
        <v>15</v>
      </c>
      <c r="E21" s="206">
        <f>VLOOKUP(C21,'SOR RATE 2025-26'!A:D,4,0)</f>
        <v>371.1</v>
      </c>
      <c r="F21" s="1758"/>
      <c r="G21" s="208"/>
      <c r="H21" s="1758"/>
      <c r="I21" s="208"/>
      <c r="J21" s="1758">
        <v>8</v>
      </c>
      <c r="K21" s="208">
        <f>J21*E21</f>
        <v>2968.8</v>
      </c>
      <c r="L21" s="248"/>
    </row>
    <row r="22" spans="1:15" ht="16.5" customHeight="1">
      <c r="A22" s="1980">
        <v>11</v>
      </c>
      <c r="B22" s="214" t="s">
        <v>23</v>
      </c>
      <c r="C22" s="1003">
        <v>7130860032</v>
      </c>
      <c r="D22" s="1754" t="s">
        <v>12</v>
      </c>
      <c r="E22" s="206">
        <f>VLOOKUP(C22,'SOR RATE 2025-26'!A:D,4,0)</f>
        <v>585.41999999999996</v>
      </c>
      <c r="F22" s="1758">
        <v>4</v>
      </c>
      <c r="G22" s="208">
        <f t="shared" si="1"/>
        <v>2341.6799999999998</v>
      </c>
      <c r="H22" s="1758">
        <v>4</v>
      </c>
      <c r="I22" s="208">
        <f t="shared" si="2"/>
        <v>2341.6799999999998</v>
      </c>
      <c r="J22" s="1758">
        <v>4</v>
      </c>
      <c r="K22" s="208">
        <f t="shared" si="0"/>
        <v>2341.6799999999998</v>
      </c>
    </row>
    <row r="23" spans="1:15" ht="30.75" customHeight="1">
      <c r="A23" s="1981"/>
      <c r="B23" s="214" t="s">
        <v>2666</v>
      </c>
      <c r="C23" s="1003">
        <v>7130860077</v>
      </c>
      <c r="D23" s="1754" t="s">
        <v>25</v>
      </c>
      <c r="E23" s="206">
        <f>VLOOKUP(C23,'SOR RATE 2025-26'!A:D,4,0)/1000</f>
        <v>91.533670000000001</v>
      </c>
      <c r="F23" s="1790">
        <v>30.8</v>
      </c>
      <c r="G23" s="208">
        <f t="shared" si="1"/>
        <v>2819.237036</v>
      </c>
      <c r="H23" s="1758">
        <v>30.8</v>
      </c>
      <c r="I23" s="208">
        <f t="shared" si="2"/>
        <v>2819.237036</v>
      </c>
      <c r="J23" s="1758">
        <v>34</v>
      </c>
      <c r="K23" s="208">
        <f>J23*E23</f>
        <v>3112.1447800000001</v>
      </c>
    </row>
    <row r="24" spans="1:15" ht="16.5" customHeight="1">
      <c r="A24" s="1981"/>
      <c r="B24" s="214" t="s">
        <v>1597</v>
      </c>
      <c r="C24" s="1758">
        <v>7130810216</v>
      </c>
      <c r="D24" s="1754" t="s">
        <v>15</v>
      </c>
      <c r="E24" s="206">
        <f>VLOOKUP(C24,'SOR RATE 2025-26'!A:D,4,0)</f>
        <v>355.96</v>
      </c>
      <c r="F24" s="1758">
        <v>4</v>
      </c>
      <c r="G24" s="208">
        <f>F24*E24</f>
        <v>1423.84</v>
      </c>
      <c r="H24" s="1758">
        <v>4</v>
      </c>
      <c r="I24" s="208">
        <f>H24*E24</f>
        <v>1423.84</v>
      </c>
      <c r="J24" s="1758"/>
      <c r="K24" s="208"/>
      <c r="M24" s="1034"/>
    </row>
    <row r="25" spans="1:15" ht="16.5" customHeight="1">
      <c r="A25" s="1982"/>
      <c r="B25" s="214" t="s">
        <v>1598</v>
      </c>
      <c r="C25" s="218">
        <v>7130810692</v>
      </c>
      <c r="D25" s="442" t="s">
        <v>15</v>
      </c>
      <c r="E25" s="206">
        <f>VLOOKUP(C25,'SOR RATE 2025-26'!A:D,4,0)</f>
        <v>371.1</v>
      </c>
      <c r="F25" s="1758"/>
      <c r="G25" s="208"/>
      <c r="H25" s="1758"/>
      <c r="I25" s="208"/>
      <c r="J25" s="1758">
        <v>4</v>
      </c>
      <c r="K25" s="208">
        <f>J25*E25</f>
        <v>1484.4</v>
      </c>
      <c r="M25" s="1032"/>
    </row>
    <row r="26" spans="1:15" ht="55.5" customHeight="1">
      <c r="A26" s="1753">
        <v>12</v>
      </c>
      <c r="B26" s="214" t="s">
        <v>1599</v>
      </c>
      <c r="C26" s="1758">
        <v>7130200202</v>
      </c>
      <c r="D26" s="1758" t="s">
        <v>1328</v>
      </c>
      <c r="E26" s="206">
        <f>VLOOKUP(C26,'SOR RATE 2025-26'!A:D,4,0)</f>
        <v>2970.0000000000005</v>
      </c>
      <c r="F26" s="1758">
        <f>((0.35*2)+(0.2*4)+9)</f>
        <v>10.5</v>
      </c>
      <c r="G26" s="208">
        <f>E26*F26</f>
        <v>31185.000000000004</v>
      </c>
      <c r="H26" s="1758">
        <f>((0.35*2)+(0.2*4)+9)</f>
        <v>10.5</v>
      </c>
      <c r="I26" s="208">
        <f>H26*E26</f>
        <v>31185.000000000004</v>
      </c>
      <c r="J26" s="1758">
        <f>((0.65*2)+(0.2*4)+9)</f>
        <v>11.1</v>
      </c>
      <c r="K26" s="208">
        <f>J26*E26</f>
        <v>32967.000000000007</v>
      </c>
      <c r="L26" s="163"/>
      <c r="N26" s="1035"/>
      <c r="O26" s="1035"/>
    </row>
    <row r="27" spans="1:15" ht="16.5" customHeight="1">
      <c r="A27" s="1758">
        <v>13</v>
      </c>
      <c r="B27" s="214" t="s">
        <v>105</v>
      </c>
      <c r="C27" s="217">
        <v>7130880041</v>
      </c>
      <c r="D27" s="1754" t="s">
        <v>32</v>
      </c>
      <c r="E27" s="206">
        <f>VLOOKUP(C27,'SOR RATE 2025-26'!A:D,4,0)</f>
        <v>104.33</v>
      </c>
      <c r="F27" s="1758">
        <v>1</v>
      </c>
      <c r="G27" s="208">
        <f>F27*E27</f>
        <v>104.33</v>
      </c>
      <c r="H27" s="1758">
        <v>1</v>
      </c>
      <c r="I27" s="208">
        <f>H27*E27</f>
        <v>104.33</v>
      </c>
      <c r="J27" s="1758">
        <v>1</v>
      </c>
      <c r="K27" s="208">
        <f>J27*E27</f>
        <v>104.33</v>
      </c>
    </row>
    <row r="28" spans="1:15" ht="16.5" customHeight="1">
      <c r="A28" s="1980">
        <v>14</v>
      </c>
      <c r="B28" s="1010" t="s">
        <v>1600</v>
      </c>
      <c r="C28" s="1011"/>
      <c r="D28" s="1011"/>
      <c r="E28" s="206"/>
      <c r="F28" s="1011"/>
      <c r="G28" s="1011"/>
      <c r="H28" s="1011"/>
      <c r="I28" s="1011"/>
      <c r="J28" s="1011"/>
      <c r="K28" s="1012"/>
    </row>
    <row r="29" spans="1:15" ht="16.5" customHeight="1">
      <c r="A29" s="1981"/>
      <c r="B29" s="214" t="s">
        <v>1601</v>
      </c>
      <c r="C29" s="1003">
        <v>7130641396</v>
      </c>
      <c r="D29" s="1754" t="s">
        <v>20</v>
      </c>
      <c r="E29" s="206">
        <f>VLOOKUP(C29,'SOR RATE 2025-26'!A:D,4,0)</f>
        <v>228.74</v>
      </c>
      <c r="F29" s="1758">
        <v>9</v>
      </c>
      <c r="G29" s="208">
        <f t="shared" ref="G29:G33" si="3">F29*E29</f>
        <v>2058.66</v>
      </c>
      <c r="H29" s="1758">
        <v>9</v>
      </c>
      <c r="I29" s="208">
        <f t="shared" ref="I29:I33" si="4">H29*E29</f>
        <v>2058.66</v>
      </c>
      <c r="J29" s="1758">
        <v>9</v>
      </c>
      <c r="K29" s="208">
        <f t="shared" ref="K29:K33" si="5">J29*E29</f>
        <v>2058.66</v>
      </c>
    </row>
    <row r="30" spans="1:15" ht="16.5" customHeight="1">
      <c r="A30" s="1982"/>
      <c r="B30" s="214" t="s">
        <v>40</v>
      </c>
      <c r="C30" s="1003">
        <v>7130870043</v>
      </c>
      <c r="D30" s="1754" t="s">
        <v>25</v>
      </c>
      <c r="E30" s="206">
        <f>VLOOKUP(C30,'SOR RATE 2025-26'!A:D,4,0)/1000</f>
        <v>71.584320000000005</v>
      </c>
      <c r="F30" s="1758">
        <v>15</v>
      </c>
      <c r="G30" s="208">
        <f t="shared" si="3"/>
        <v>1073.7648000000002</v>
      </c>
      <c r="H30" s="1758">
        <v>15</v>
      </c>
      <c r="I30" s="208">
        <f t="shared" si="4"/>
        <v>1073.7648000000002</v>
      </c>
      <c r="J30" s="1758">
        <v>15</v>
      </c>
      <c r="K30" s="208">
        <f t="shared" si="5"/>
        <v>1073.7648000000002</v>
      </c>
    </row>
    <row r="31" spans="1:15" ht="16.5" customHeight="1">
      <c r="A31" s="1758">
        <v>15</v>
      </c>
      <c r="B31" s="224" t="s">
        <v>30</v>
      </c>
      <c r="C31" s="218">
        <v>7130610206</v>
      </c>
      <c r="D31" s="1754" t="s">
        <v>25</v>
      </c>
      <c r="E31" s="206">
        <f>VLOOKUP(C31,'SOR RATE 2025-26'!A:D,4,0)/1000</f>
        <v>86.441000000000003</v>
      </c>
      <c r="F31" s="1758">
        <v>4</v>
      </c>
      <c r="G31" s="208">
        <f t="shared" si="3"/>
        <v>345.76400000000001</v>
      </c>
      <c r="H31" s="1758">
        <v>4</v>
      </c>
      <c r="I31" s="208">
        <f t="shared" si="4"/>
        <v>345.76400000000001</v>
      </c>
      <c r="J31" s="1758">
        <v>4</v>
      </c>
      <c r="K31" s="208">
        <f t="shared" si="5"/>
        <v>345.76400000000001</v>
      </c>
      <c r="L31" s="1008"/>
      <c r="M31" s="1009"/>
    </row>
    <row r="32" spans="1:15" ht="16.5" customHeight="1">
      <c r="A32" s="1758">
        <v>16</v>
      </c>
      <c r="B32" s="214" t="s">
        <v>131</v>
      </c>
      <c r="C32" s="217">
        <v>7130211158</v>
      </c>
      <c r="D32" s="1754" t="s">
        <v>28</v>
      </c>
      <c r="E32" s="206">
        <f>VLOOKUP(C32,'SOR RATE 2025-26'!A:D,4,0)</f>
        <v>184.42</v>
      </c>
      <c r="F32" s="1758">
        <v>2</v>
      </c>
      <c r="G32" s="208">
        <f t="shared" si="3"/>
        <v>368.84</v>
      </c>
      <c r="H32" s="1758">
        <v>2</v>
      </c>
      <c r="I32" s="208">
        <f t="shared" si="4"/>
        <v>368.84</v>
      </c>
      <c r="J32" s="1758">
        <v>2</v>
      </c>
      <c r="K32" s="208">
        <f t="shared" si="5"/>
        <v>368.84</v>
      </c>
    </row>
    <row r="33" spans="1:22" ht="16.5" customHeight="1">
      <c r="A33" s="1758">
        <v>17</v>
      </c>
      <c r="B33" s="214" t="s">
        <v>132</v>
      </c>
      <c r="C33" s="1013">
        <v>7130210809</v>
      </c>
      <c r="D33" s="1754" t="s">
        <v>28</v>
      </c>
      <c r="E33" s="206">
        <f>VLOOKUP(C33,'SOR RATE 2025-26'!A:D,4,0)</f>
        <v>412.07</v>
      </c>
      <c r="F33" s="1758">
        <v>2</v>
      </c>
      <c r="G33" s="208">
        <f t="shared" si="3"/>
        <v>824.14</v>
      </c>
      <c r="H33" s="1758">
        <v>2</v>
      </c>
      <c r="I33" s="208">
        <f t="shared" si="4"/>
        <v>824.14</v>
      </c>
      <c r="J33" s="1758">
        <v>2</v>
      </c>
      <c r="K33" s="208">
        <f t="shared" si="5"/>
        <v>824.14</v>
      </c>
    </row>
    <row r="34" spans="1:22" ht="16.5" customHeight="1">
      <c r="A34" s="1758">
        <v>18</v>
      </c>
      <c r="B34" s="214" t="s">
        <v>647</v>
      </c>
      <c r="C34" s="1003">
        <v>7130840029</v>
      </c>
      <c r="D34" s="1754" t="s">
        <v>32</v>
      </c>
      <c r="E34" s="206">
        <f>VLOOKUP(C34,'SOR RATE 2025-26'!A:D,4,0)</f>
        <v>316.74</v>
      </c>
      <c r="F34" s="1758">
        <v>3</v>
      </c>
      <c r="G34" s="208">
        <f>F34*E34</f>
        <v>950.22</v>
      </c>
      <c r="H34" s="1758">
        <v>3</v>
      </c>
      <c r="I34" s="208">
        <f>H34*E34</f>
        <v>950.22</v>
      </c>
      <c r="J34" s="1758">
        <v>3</v>
      </c>
      <c r="K34" s="208">
        <f>J34*E34</f>
        <v>950.22</v>
      </c>
      <c r="M34" s="369"/>
    </row>
    <row r="35" spans="1:22" ht="16.5" customHeight="1">
      <c r="A35" s="1980">
        <v>19</v>
      </c>
      <c r="B35" s="1010" t="s">
        <v>1536</v>
      </c>
      <c r="C35" s="1767"/>
      <c r="D35" s="1758"/>
      <c r="E35" s="206"/>
      <c r="F35" s="1758">
        <v>14</v>
      </c>
      <c r="G35" s="208"/>
      <c r="H35" s="1758">
        <v>14</v>
      </c>
      <c r="I35" s="208"/>
      <c r="J35" s="1758">
        <v>17</v>
      </c>
      <c r="K35" s="208"/>
    </row>
    <row r="36" spans="1:22" ht="16.5" customHeight="1">
      <c r="A36" s="1981"/>
      <c r="B36" s="214" t="s">
        <v>1602</v>
      </c>
      <c r="C36" s="1003">
        <v>7130620609</v>
      </c>
      <c r="D36" s="442" t="s">
        <v>25</v>
      </c>
      <c r="E36" s="206">
        <f>VLOOKUP(C36,'SOR RATE 2025-26'!A:D,4,0)</f>
        <v>87.55</v>
      </c>
      <c r="F36" s="1758">
        <v>1</v>
      </c>
      <c r="G36" s="208">
        <f>F36*E36</f>
        <v>87.55</v>
      </c>
      <c r="H36" s="1758">
        <v>1</v>
      </c>
      <c r="I36" s="208">
        <f>H36*E36</f>
        <v>87.55</v>
      </c>
      <c r="J36" s="1758">
        <v>1</v>
      </c>
      <c r="K36" s="208">
        <f t="shared" ref="K36" si="6">J36*E36</f>
        <v>87.55</v>
      </c>
    </row>
    <row r="37" spans="1:22" ht="16.5" customHeight="1">
      <c r="A37" s="1981"/>
      <c r="B37" s="214" t="s">
        <v>89</v>
      </c>
      <c r="C37" s="1003">
        <v>7130620614</v>
      </c>
      <c r="D37" s="442" t="s">
        <v>25</v>
      </c>
      <c r="E37" s="206">
        <f>VLOOKUP(C37,'SOR RATE 2025-26'!A:D,4,0)</f>
        <v>86.09</v>
      </c>
      <c r="F37" s="1758">
        <v>4</v>
      </c>
      <c r="G37" s="208">
        <f>F37*E37</f>
        <v>344.36</v>
      </c>
      <c r="H37" s="1758">
        <v>4</v>
      </c>
      <c r="I37" s="208">
        <f>H37*E37</f>
        <v>344.36</v>
      </c>
      <c r="J37" s="1758">
        <v>4</v>
      </c>
      <c r="K37" s="208">
        <f>J37*E37</f>
        <v>344.36</v>
      </c>
    </row>
    <row r="38" spans="1:22" ht="16.5" customHeight="1">
      <c r="A38" s="1981"/>
      <c r="B38" s="214" t="s">
        <v>90</v>
      </c>
      <c r="C38" s="1003">
        <v>7130620625</v>
      </c>
      <c r="D38" s="442" t="s">
        <v>25</v>
      </c>
      <c r="E38" s="206">
        <f>VLOOKUP(C38,'SOR RATE 2025-26'!A:D,4,0)</f>
        <v>84.63</v>
      </c>
      <c r="F38" s="1758">
        <v>4</v>
      </c>
      <c r="G38" s="208">
        <f>F38*E38</f>
        <v>338.52</v>
      </c>
      <c r="H38" s="1758">
        <v>4</v>
      </c>
      <c r="I38" s="208">
        <f>H38*E38</f>
        <v>338.52</v>
      </c>
      <c r="J38" s="1758">
        <v>5</v>
      </c>
      <c r="K38" s="208">
        <f>J38*E38</f>
        <v>423.15</v>
      </c>
    </row>
    <row r="39" spans="1:22" ht="16.5" customHeight="1">
      <c r="A39" s="1982"/>
      <c r="B39" s="214" t="s">
        <v>67</v>
      </c>
      <c r="C39" s="1003">
        <v>7130620631</v>
      </c>
      <c r="D39" s="442" t="s">
        <v>25</v>
      </c>
      <c r="E39" s="206">
        <f>VLOOKUP(C39,'SOR RATE 2025-26'!A:D,4,0)</f>
        <v>84.63</v>
      </c>
      <c r="F39" s="1758">
        <v>5</v>
      </c>
      <c r="G39" s="208">
        <f>F39*E39</f>
        <v>423.15</v>
      </c>
      <c r="H39" s="1758">
        <v>5</v>
      </c>
      <c r="I39" s="208">
        <f>H39*E39</f>
        <v>423.15</v>
      </c>
      <c r="J39" s="1758">
        <v>7</v>
      </c>
      <c r="K39" s="208">
        <f>J39*E39</f>
        <v>592.41</v>
      </c>
      <c r="M39" s="195"/>
      <c r="N39" s="195"/>
      <c r="O39" s="195"/>
      <c r="P39" s="195"/>
    </row>
    <row r="40" spans="1:22" ht="16.5" customHeight="1">
      <c r="A40" s="1980">
        <v>20</v>
      </c>
      <c r="B40" s="1010" t="s">
        <v>1357</v>
      </c>
      <c r="C40" s="1011"/>
      <c r="D40" s="1011"/>
      <c r="E40" s="206"/>
      <c r="F40" s="1011"/>
      <c r="G40" s="1011"/>
      <c r="H40" s="1011"/>
      <c r="I40" s="1011"/>
      <c r="J40" s="1011"/>
      <c r="K40" s="1012"/>
      <c r="M40" s="1029"/>
      <c r="N40" s="815"/>
      <c r="O40" s="815"/>
      <c r="P40" s="815"/>
      <c r="Q40" s="815"/>
      <c r="R40" s="815"/>
      <c r="S40" s="815"/>
      <c r="T40" s="815"/>
      <c r="U40" s="815"/>
      <c r="V40" s="815"/>
    </row>
    <row r="41" spans="1:22" ht="16.5" customHeight="1">
      <c r="A41" s="1981"/>
      <c r="B41" s="214" t="s">
        <v>1441</v>
      </c>
      <c r="C41" s="1758">
        <v>7130311010</v>
      </c>
      <c r="D41" s="1758" t="s">
        <v>20</v>
      </c>
      <c r="E41" s="206">
        <f>VLOOKUP(C41,'SOR RATE 2025-26'!A:D,4,0)/1000</f>
        <v>89.727879999999999</v>
      </c>
      <c r="F41" s="1758">
        <v>160</v>
      </c>
      <c r="G41" s="208">
        <f>F41*E41</f>
        <v>14356.460800000001</v>
      </c>
      <c r="H41" s="1758">
        <v>120</v>
      </c>
      <c r="I41" s="208">
        <f>H41*E41</f>
        <v>10767.345600000001</v>
      </c>
      <c r="J41" s="1758"/>
      <c r="K41" s="208"/>
      <c r="L41" s="629"/>
    </row>
    <row r="42" spans="1:22" ht="16.5" customHeight="1">
      <c r="A42" s="1981"/>
      <c r="B42" s="214" t="s">
        <v>1603</v>
      </c>
      <c r="C42" s="1758">
        <v>7130311011</v>
      </c>
      <c r="D42" s="1758" t="s">
        <v>20</v>
      </c>
      <c r="E42" s="206">
        <f>VLOOKUP(C42,'SOR RATE 2025-26'!A:D,4,0)/1000</f>
        <v>175.66945999999999</v>
      </c>
      <c r="F42" s="1758"/>
      <c r="G42" s="208"/>
      <c r="H42" s="1758">
        <v>40</v>
      </c>
      <c r="I42" s="208">
        <f>H42*E42</f>
        <v>7026.7783999999992</v>
      </c>
      <c r="J42" s="1758">
        <v>120</v>
      </c>
      <c r="K42" s="208">
        <f>J42*E42</f>
        <v>21080.335199999998</v>
      </c>
      <c r="L42" s="629"/>
    </row>
    <row r="43" spans="1:22" ht="16.5" customHeight="1">
      <c r="A43" s="1982"/>
      <c r="B43" s="214" t="s">
        <v>1604</v>
      </c>
      <c r="C43" s="1758">
        <v>7130311012</v>
      </c>
      <c r="D43" s="1758" t="s">
        <v>20</v>
      </c>
      <c r="E43" s="206">
        <f>VLOOKUP(C43,'SOR RATE 2025-26'!A:D,4,0)/1000</f>
        <v>345.75736000000001</v>
      </c>
      <c r="F43" s="1758"/>
      <c r="G43" s="208"/>
      <c r="H43" s="1758"/>
      <c r="I43" s="208"/>
      <c r="J43" s="1758">
        <v>40</v>
      </c>
      <c r="K43" s="208">
        <f>J43*E43</f>
        <v>13830.294400000001</v>
      </c>
      <c r="L43" s="629"/>
    </row>
    <row r="44" spans="1:22" ht="16.5" customHeight="1">
      <c r="A44" s="1980">
        <v>21</v>
      </c>
      <c r="B44" s="1010" t="s">
        <v>1605</v>
      </c>
      <c r="C44" s="1011"/>
      <c r="D44" s="1011"/>
      <c r="E44" s="206"/>
      <c r="F44" s="1011"/>
      <c r="G44" s="1011"/>
      <c r="H44" s="1011"/>
      <c r="I44" s="1011"/>
      <c r="J44" s="1011"/>
      <c r="K44" s="1012"/>
      <c r="L44" s="629"/>
    </row>
    <row r="45" spans="1:22" ht="16.5" customHeight="1">
      <c r="A45" s="1981"/>
      <c r="B45" s="214" t="s">
        <v>1443</v>
      </c>
      <c r="C45" s="1758">
        <v>7131950065</v>
      </c>
      <c r="D45" s="1758" t="s">
        <v>55</v>
      </c>
      <c r="E45" s="206">
        <f>VLOOKUP(C45,'SOR RATE 2025-26'!A:D,4,0)</f>
        <v>18947.98</v>
      </c>
      <c r="F45" s="1758">
        <v>1</v>
      </c>
      <c r="G45" s="208">
        <f>F45*E45</f>
        <v>18947.98</v>
      </c>
      <c r="H45" s="1758"/>
      <c r="I45" s="208"/>
      <c r="J45" s="1758"/>
      <c r="K45" s="208"/>
    </row>
    <row r="46" spans="1:22" ht="16.5" customHeight="1">
      <c r="A46" s="1981"/>
      <c r="B46" s="214" t="s">
        <v>1444</v>
      </c>
      <c r="C46" s="1758">
        <v>7131950105</v>
      </c>
      <c r="D46" s="1758" t="s">
        <v>55</v>
      </c>
      <c r="E46" s="206">
        <f>VLOOKUP(C46,'SOR RATE 2025-26'!A:D,4,0)</f>
        <v>23685.95</v>
      </c>
      <c r="F46" s="1758"/>
      <c r="G46" s="208"/>
      <c r="H46" s="1758">
        <v>1</v>
      </c>
      <c r="I46" s="208">
        <f>H46*E46</f>
        <v>23685.95</v>
      </c>
      <c r="J46" s="1758"/>
      <c r="K46" s="208"/>
    </row>
    <row r="47" spans="1:22" ht="16.5" customHeight="1">
      <c r="A47" s="1982"/>
      <c r="B47" s="214" t="s">
        <v>1445</v>
      </c>
      <c r="C47" s="1758">
        <v>7131950200</v>
      </c>
      <c r="D47" s="1758" t="s">
        <v>55</v>
      </c>
      <c r="E47" s="206">
        <f>VLOOKUP(C47,'SOR RATE 2025-26'!A:D,4,0)</f>
        <v>47369.93</v>
      </c>
      <c r="F47" s="1758"/>
      <c r="G47" s="208"/>
      <c r="H47" s="1758"/>
      <c r="I47" s="208"/>
      <c r="J47" s="1758">
        <v>1</v>
      </c>
      <c r="K47" s="208">
        <f>J47*E47</f>
        <v>47369.93</v>
      </c>
    </row>
    <row r="48" spans="1:22" ht="16.5" customHeight="1">
      <c r="A48" s="2140">
        <v>22</v>
      </c>
      <c r="B48" s="214" t="s">
        <v>1606</v>
      </c>
      <c r="C48" s="1758">
        <v>7130810216</v>
      </c>
      <c r="D48" s="1754" t="s">
        <v>15</v>
      </c>
      <c r="E48" s="206">
        <f>VLOOKUP(C48,'SOR RATE 2025-26'!A:D,4,0)</f>
        <v>355.96</v>
      </c>
      <c r="F48" s="1768">
        <v>14</v>
      </c>
      <c r="G48" s="208">
        <f>F48*E48</f>
        <v>4983.4399999999996</v>
      </c>
      <c r="H48" s="1768">
        <v>14</v>
      </c>
      <c r="I48" s="208">
        <f>H48*E48</f>
        <v>4983.4399999999996</v>
      </c>
      <c r="J48" s="1758"/>
      <c r="K48" s="208"/>
    </row>
    <row r="49" spans="1:14" ht="16.5" customHeight="1">
      <c r="A49" s="2140"/>
      <c r="B49" s="214" t="s">
        <v>1607</v>
      </c>
      <c r="C49" s="218">
        <v>7130810692</v>
      </c>
      <c r="D49" s="442" t="s">
        <v>15</v>
      </c>
      <c r="E49" s="206">
        <f>VLOOKUP(C49,'SOR RATE 2025-26'!A:D,4,0)</f>
        <v>371.1</v>
      </c>
      <c r="F49" s="1758"/>
      <c r="G49" s="208"/>
      <c r="H49" s="1758"/>
      <c r="I49" s="208"/>
      <c r="J49" s="1758">
        <v>14</v>
      </c>
      <c r="K49" s="208">
        <f>J49*E49</f>
        <v>5195.4000000000005</v>
      </c>
    </row>
    <row r="50" spans="1:14" ht="16.5" customHeight="1">
      <c r="A50" s="1758">
        <v>23</v>
      </c>
      <c r="B50" s="214" t="s">
        <v>1608</v>
      </c>
      <c r="C50" s="1758">
        <v>7131930221</v>
      </c>
      <c r="D50" s="1758" t="s">
        <v>32</v>
      </c>
      <c r="E50" s="206">
        <f>VLOOKUP(C50,'SOR RATE 2025-26'!A:D,4,0)</f>
        <v>10052.16</v>
      </c>
      <c r="F50" s="1758"/>
      <c r="G50" s="208"/>
      <c r="H50" s="1758">
        <v>1</v>
      </c>
      <c r="I50" s="208">
        <f>H50*E50</f>
        <v>10052.16</v>
      </c>
      <c r="J50" s="1758">
        <v>1</v>
      </c>
      <c r="K50" s="208">
        <f>J50*E50</f>
        <v>10052.16</v>
      </c>
    </row>
    <row r="51" spans="1:14" ht="16.5" customHeight="1">
      <c r="A51" s="1758">
        <v>24</v>
      </c>
      <c r="B51" s="214" t="s">
        <v>1609</v>
      </c>
      <c r="C51" s="1758">
        <v>7130830057</v>
      </c>
      <c r="D51" s="1758" t="s">
        <v>20</v>
      </c>
      <c r="E51" s="206">
        <f>VLOOKUP(C51,'SOR RATE 2025-26'!A:D,4,0)/1000</f>
        <v>54.296529999999997</v>
      </c>
      <c r="F51" s="1758">
        <v>30</v>
      </c>
      <c r="G51" s="208">
        <f>F51*E51</f>
        <v>1628.8959</v>
      </c>
      <c r="H51" s="1758">
        <v>30</v>
      </c>
      <c r="I51" s="208">
        <f>H51*E51</f>
        <v>1628.8959</v>
      </c>
      <c r="J51" s="1758">
        <v>30</v>
      </c>
      <c r="K51" s="208">
        <f>J51*E51</f>
        <v>1628.8959</v>
      </c>
    </row>
    <row r="52" spans="1:14" ht="30" customHeight="1">
      <c r="A52" s="1755">
        <v>25</v>
      </c>
      <c r="B52" s="220" t="s">
        <v>45</v>
      </c>
      <c r="C52" s="1756"/>
      <c r="D52" s="1758"/>
      <c r="E52" s="208"/>
      <c r="F52" s="1758"/>
      <c r="G52" s="1757">
        <f>SUM(G8:G51)</f>
        <v>252700.62453599999</v>
      </c>
      <c r="H52" s="1757"/>
      <c r="I52" s="1757">
        <f>SUM(I8:I51)</f>
        <v>310706.69773599994</v>
      </c>
      <c r="J52" s="1757"/>
      <c r="K52" s="1757">
        <f>SUM(K8:K51)</f>
        <v>564062.95679199998</v>
      </c>
      <c r="L52" s="1039"/>
      <c r="M52" s="629"/>
    </row>
    <row r="53" spans="1:14" ht="30" customHeight="1">
      <c r="A53" s="1755">
        <v>26</v>
      </c>
      <c r="B53" s="220" t="s">
        <v>46</v>
      </c>
      <c r="C53" s="1755"/>
      <c r="D53" s="1758"/>
      <c r="E53" s="208"/>
      <c r="F53" s="1140"/>
      <c r="G53" s="1757">
        <f>G52/1.18</f>
        <v>214153.07164067795</v>
      </c>
      <c r="H53" s="1757"/>
      <c r="I53" s="1757">
        <f>I52/1.18</f>
        <v>263310.76079322031</v>
      </c>
      <c r="J53" s="1757"/>
      <c r="K53" s="1757">
        <f>K52/1.18</f>
        <v>478019.45490847458</v>
      </c>
      <c r="L53" s="461"/>
      <c r="M53" s="629"/>
    </row>
    <row r="54" spans="1:14" ht="16.5" customHeight="1">
      <c r="A54" s="1758">
        <v>27</v>
      </c>
      <c r="B54" s="224" t="s">
        <v>2025</v>
      </c>
      <c r="C54" s="1176"/>
      <c r="D54" s="1176"/>
      <c r="E54" s="1758">
        <v>7.4999999999999997E-2</v>
      </c>
      <c r="F54" s="1769"/>
      <c r="G54" s="208">
        <f>E54*G53</f>
        <v>16061.480373050847</v>
      </c>
      <c r="H54" s="208"/>
      <c r="I54" s="208">
        <f>E54*I53</f>
        <v>19748.307059491523</v>
      </c>
      <c r="J54" s="208"/>
      <c r="K54" s="208">
        <f>E54*K53</f>
        <v>35851.459118135594</v>
      </c>
      <c r="L54" s="1009"/>
      <c r="M54" s="461"/>
    </row>
    <row r="55" spans="1:14" ht="16.5" customHeight="1">
      <c r="A55" s="1754">
        <v>28</v>
      </c>
      <c r="B55" s="214" t="s">
        <v>1610</v>
      </c>
      <c r="C55" s="1756"/>
      <c r="D55" s="1758"/>
      <c r="E55" s="1758"/>
      <c r="F55" s="1758"/>
      <c r="G55" s="208">
        <v>19062.16</v>
      </c>
      <c r="H55" s="208"/>
      <c r="I55" s="208">
        <v>20718.259999999998</v>
      </c>
      <c r="J55" s="208"/>
      <c r="K55" s="208">
        <v>22820.28</v>
      </c>
      <c r="L55" s="935"/>
      <c r="M55" s="266"/>
    </row>
    <row r="56" spans="1:14" ht="16.5" customHeight="1">
      <c r="A56" s="1758">
        <v>29</v>
      </c>
      <c r="B56" s="448" t="s">
        <v>69</v>
      </c>
      <c r="C56" s="1756"/>
      <c r="D56" s="1005" t="s">
        <v>63</v>
      </c>
      <c r="E56" s="208">
        <f>719.45*1.029</f>
        <v>740.31404999999995</v>
      </c>
      <c r="F56" s="1758">
        <v>10.5</v>
      </c>
      <c r="G56" s="208">
        <f>E56*F56</f>
        <v>7773.297525</v>
      </c>
      <c r="H56" s="1172">
        <v>10.5</v>
      </c>
      <c r="I56" s="208">
        <f>E56*H56</f>
        <v>7773.297525</v>
      </c>
      <c r="J56" s="1172">
        <v>11.1</v>
      </c>
      <c r="K56" s="208">
        <f>E56*J56</f>
        <v>8217.4859550000001</v>
      </c>
      <c r="L56" s="473"/>
      <c r="M56" s="1015"/>
      <c r="N56" s="1015"/>
    </row>
    <row r="57" spans="1:14" ht="42" customHeight="1">
      <c r="A57" s="1758">
        <v>30</v>
      </c>
      <c r="B57" s="448" t="s">
        <v>1963</v>
      </c>
      <c r="C57" s="1756"/>
      <c r="D57" s="1005"/>
      <c r="E57" s="208"/>
      <c r="F57" s="1758"/>
      <c r="G57" s="1017"/>
      <c r="H57" s="1172"/>
      <c r="I57" s="208"/>
      <c r="J57" s="1172"/>
      <c r="K57" s="1017"/>
      <c r="L57" s="897"/>
      <c r="M57" s="1015"/>
      <c r="N57" s="1015"/>
    </row>
    <row r="58" spans="1:14" ht="21.75" customHeight="1">
      <c r="A58" s="218" t="s">
        <v>1358</v>
      </c>
      <c r="B58" s="448" t="s">
        <v>1969</v>
      </c>
      <c r="C58" s="1756"/>
      <c r="D58" s="1005"/>
      <c r="E58" s="442">
        <v>0.02</v>
      </c>
      <c r="F58" s="1758"/>
      <c r="G58" s="1017">
        <f>E58*G53</f>
        <v>4283.0614328135589</v>
      </c>
      <c r="H58" s="1172"/>
      <c r="I58" s="208">
        <f>E58*I53</f>
        <v>5266.2152158644067</v>
      </c>
      <c r="J58" s="1172"/>
      <c r="K58" s="1017">
        <f>E58*K53</f>
        <v>9560.3890981694913</v>
      </c>
      <c r="L58" s="897"/>
      <c r="M58" s="1015"/>
      <c r="N58" s="1015"/>
    </row>
    <row r="59" spans="1:14" ht="42" customHeight="1">
      <c r="A59" s="1005">
        <v>31</v>
      </c>
      <c r="B59" s="448" t="s">
        <v>2685</v>
      </c>
      <c r="C59" s="1756"/>
      <c r="D59" s="1005"/>
      <c r="E59" s="208"/>
      <c r="F59" s="1758"/>
      <c r="G59" s="1017">
        <f>(G58+G56+G55+G54+G53)*0.125</f>
        <v>32666.633871442795</v>
      </c>
      <c r="H59" s="1172"/>
      <c r="I59" s="208">
        <f>(I58+I56+I55+I54+I53)*0.125</f>
        <v>39602.105074197032</v>
      </c>
      <c r="J59" s="1172"/>
      <c r="K59" s="1017">
        <f>(K58+K56+K55+K54+K530+K53)*0.125</f>
        <v>69308.633634972459</v>
      </c>
      <c r="L59" s="473"/>
      <c r="M59" s="1015"/>
      <c r="N59" s="1015"/>
    </row>
    <row r="60" spans="1:14" ht="31.5" customHeight="1">
      <c r="A60" s="1770">
        <v>32</v>
      </c>
      <c r="B60" s="448" t="s">
        <v>1970</v>
      </c>
      <c r="C60" s="1756"/>
      <c r="D60" s="1005"/>
      <c r="E60" s="208"/>
      <c r="F60" s="1758"/>
      <c r="G60" s="1017">
        <f>G59+G58+G56+G55+G54+G53</f>
        <v>293999.70484298514</v>
      </c>
      <c r="H60" s="1172"/>
      <c r="I60" s="208">
        <f>I59+I58+I56+I55+I54+I53</f>
        <v>356418.94566777325</v>
      </c>
      <c r="J60" s="1172"/>
      <c r="K60" s="1017">
        <f>K59+K58+K56+K55+K54+K53</f>
        <v>623777.70271475217</v>
      </c>
      <c r="L60" s="473"/>
      <c r="M60" s="1015"/>
      <c r="N60" s="1015"/>
    </row>
    <row r="61" spans="1:14" ht="18" customHeight="1">
      <c r="A61" s="1754">
        <v>33</v>
      </c>
      <c r="B61" s="224" t="s">
        <v>1971</v>
      </c>
      <c r="C61" s="1756"/>
      <c r="D61" s="1758"/>
      <c r="E61" s="1758">
        <v>0.09</v>
      </c>
      <c r="F61" s="1758"/>
      <c r="G61" s="208">
        <f>E61*G60</f>
        <v>26459.973435868662</v>
      </c>
      <c r="H61" s="208"/>
      <c r="I61" s="208">
        <f>E61*I60</f>
        <v>32077.705110099592</v>
      </c>
      <c r="J61" s="208"/>
      <c r="K61" s="208">
        <f>E61*K60</f>
        <v>56139.993244327692</v>
      </c>
      <c r="L61" s="1042"/>
    </row>
    <row r="62" spans="1:14" ht="18" customHeight="1">
      <c r="A62" s="1770">
        <v>34</v>
      </c>
      <c r="B62" s="224" t="s">
        <v>1972</v>
      </c>
      <c r="C62" s="1756"/>
      <c r="D62" s="1758"/>
      <c r="E62" s="1758">
        <v>0.09</v>
      </c>
      <c r="F62" s="1758"/>
      <c r="G62" s="208">
        <f>E62*G60</f>
        <v>26459.973435868662</v>
      </c>
      <c r="H62" s="208"/>
      <c r="I62" s="208">
        <f>E62*I60</f>
        <v>32077.705110099592</v>
      </c>
      <c r="J62" s="208"/>
      <c r="K62" s="208">
        <f>E62*K60</f>
        <v>56139.993244327692</v>
      </c>
      <c r="L62" s="479"/>
    </row>
    <row r="63" spans="1:14" ht="30" customHeight="1">
      <c r="A63" s="1754">
        <v>35</v>
      </c>
      <c r="B63" s="450" t="s">
        <v>2343</v>
      </c>
      <c r="C63" s="1756"/>
      <c r="D63" s="1758"/>
      <c r="E63" s="1758"/>
      <c r="F63" s="1758"/>
      <c r="G63" s="1757">
        <f>G60+G61+G62</f>
        <v>346919.65171472251</v>
      </c>
      <c r="H63" s="1757"/>
      <c r="I63" s="1757">
        <f>I60+I61+I62</f>
        <v>420574.3558879724</v>
      </c>
      <c r="J63" s="1757"/>
      <c r="K63" s="1757">
        <f>K60+K61+K62</f>
        <v>736057.68920340762</v>
      </c>
    </row>
    <row r="64" spans="1:14" ht="28.5" customHeight="1">
      <c r="A64" s="1770">
        <v>36</v>
      </c>
      <c r="B64" s="235" t="s">
        <v>2350</v>
      </c>
      <c r="C64" s="1756"/>
      <c r="D64" s="1758"/>
      <c r="E64" s="1758"/>
      <c r="F64" s="1758"/>
      <c r="G64" s="1757">
        <f>ROUND(G63,0)</f>
        <v>346920</v>
      </c>
      <c r="H64" s="1757"/>
      <c r="I64" s="1757">
        <f>ROUND(I63,0)</f>
        <v>420574</v>
      </c>
      <c r="J64" s="1757"/>
      <c r="K64" s="1757">
        <f>ROUND(K63,0)</f>
        <v>736058</v>
      </c>
    </row>
    <row r="65" spans="1:7">
      <c r="B65" s="497"/>
      <c r="C65" s="497"/>
    </row>
    <row r="66" spans="1:7">
      <c r="A66" s="366" t="s">
        <v>50</v>
      </c>
      <c r="B66" s="369" t="s">
        <v>1397</v>
      </c>
    </row>
    <row r="67" spans="1:7" ht="18.75" customHeight="1">
      <c r="A67" s="2019" t="s">
        <v>1481</v>
      </c>
      <c r="B67" s="2020"/>
      <c r="C67" s="2020"/>
      <c r="D67" s="2020"/>
      <c r="E67" s="2020"/>
      <c r="F67" s="2020"/>
      <c r="G67" s="2021"/>
    </row>
    <row r="68" spans="1:7" ht="17.25" customHeight="1">
      <c r="A68" s="2022" t="s">
        <v>2347</v>
      </c>
      <c r="B68" s="2023"/>
      <c r="C68" s="2023"/>
      <c r="D68" s="2023"/>
      <c r="E68" s="2023"/>
      <c r="F68" s="2023"/>
      <c r="G68" s="2024"/>
    </row>
    <row r="69" spans="1:7">
      <c r="A69" s="364"/>
      <c r="B69" s="365"/>
      <c r="C69" s="366"/>
      <c r="D69" s="363"/>
      <c r="E69" s="366"/>
      <c r="F69" s="366"/>
      <c r="G69" s="363"/>
    </row>
    <row r="70" spans="1:7" ht="45.75" customHeight="1">
      <c r="A70" s="1961" t="s">
        <v>2728</v>
      </c>
      <c r="B70" s="1961"/>
      <c r="C70" s="1961"/>
      <c r="D70" s="1961"/>
      <c r="E70" s="1961"/>
      <c r="F70" s="1961"/>
      <c r="G70" s="1961"/>
    </row>
    <row r="71" spans="1:7" ht="12.75" customHeight="1">
      <c r="A71" s="1961" t="s">
        <v>2348</v>
      </c>
      <c r="B71" s="1961"/>
      <c r="C71" s="1961"/>
      <c r="D71" s="1961"/>
      <c r="E71" s="1961"/>
      <c r="F71" s="1961"/>
      <c r="G71" s="1961"/>
    </row>
    <row r="72" spans="1:7" ht="31.5" customHeight="1">
      <c r="A72" s="2065" t="s">
        <v>2651</v>
      </c>
      <c r="B72" s="2065"/>
      <c r="C72" s="2065"/>
      <c r="D72" s="2065"/>
      <c r="E72" s="2065"/>
      <c r="F72" s="2065"/>
      <c r="G72" s="2065"/>
    </row>
    <row r="73" spans="1:7" ht="31.5" customHeight="1">
      <c r="A73" s="2065" t="s">
        <v>2696</v>
      </c>
      <c r="B73" s="2065"/>
      <c r="C73" s="2065"/>
      <c r="D73" s="2065"/>
      <c r="E73" s="2065"/>
      <c r="F73" s="2065"/>
      <c r="G73" s="1791"/>
    </row>
    <row r="74" spans="1:7" s="817" customFormat="1" ht="18" customHeight="1">
      <c r="A74" s="369" t="s">
        <v>2349</v>
      </c>
      <c r="B74" s="1795"/>
      <c r="C74" s="369"/>
      <c r="D74" s="369"/>
      <c r="E74" s="369"/>
      <c r="F74" s="369"/>
      <c r="G74" s="369"/>
    </row>
  </sheetData>
  <mergeCells count="25">
    <mergeCell ref="B3:K3"/>
    <mergeCell ref="A35:A39"/>
    <mergeCell ref="C1:G1"/>
    <mergeCell ref="J2:K2"/>
    <mergeCell ref="A5:A6"/>
    <mergeCell ref="B5:B6"/>
    <mergeCell ref="C5:C6"/>
    <mergeCell ref="D5:D6"/>
    <mergeCell ref="E5:E6"/>
    <mergeCell ref="F5:G5"/>
    <mergeCell ref="H5:I5"/>
    <mergeCell ref="J5:K5"/>
    <mergeCell ref="A10:A13"/>
    <mergeCell ref="A15:A16"/>
    <mergeCell ref="A22:A25"/>
    <mergeCell ref="A73:F73"/>
    <mergeCell ref="A28:A30"/>
    <mergeCell ref="A67:G67"/>
    <mergeCell ref="A68:G68"/>
    <mergeCell ref="A70:G70"/>
    <mergeCell ref="A71:G71"/>
    <mergeCell ref="A40:A43"/>
    <mergeCell ref="A44:A47"/>
    <mergeCell ref="A48:A49"/>
    <mergeCell ref="A72:G72"/>
  </mergeCells>
  <conditionalFormatting sqref="B52">
    <cfRule type="cellIs" dxfId="16" priority="2" stopIfTrue="1" operator="equal">
      <formula>"?"</formula>
    </cfRule>
  </conditionalFormatting>
  <conditionalFormatting sqref="B53">
    <cfRule type="cellIs" dxfId="15" priority="1" stopIfTrue="1" operator="equal">
      <formula>"?"</formula>
    </cfRule>
  </conditionalFormatting>
  <printOptions horizontalCentered="1"/>
  <pageMargins left="0.91" right="0.16" top="0.65" bottom="0.3" header="0.37" footer="0.16"/>
  <pageSetup paperSize="9" scale="109" fitToHeight="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pane xSplit="2" ySplit="9" topLeftCell="C10" activePane="bottomRight" state="frozen"/>
      <selection pane="topRight" activeCell="C1" sqref="C1"/>
      <selection pane="bottomLeft" activeCell="A10" sqref="A10"/>
      <selection pane="bottomRight" activeCell="B3" sqref="B3:G3"/>
    </sheetView>
  </sheetViews>
  <sheetFormatPr defaultRowHeight="15"/>
  <cols>
    <col min="1" max="1" width="4.85546875" style="1048" customWidth="1"/>
    <col min="2" max="2" width="57.140625" style="1048" customWidth="1"/>
    <col min="3" max="3" width="13.42578125" style="1048" customWidth="1"/>
    <col min="4" max="4" width="6.7109375" style="1048" customWidth="1"/>
    <col min="5" max="5" width="14.5703125" style="1048" customWidth="1"/>
    <col min="6" max="6" width="7.5703125" style="1048" customWidth="1"/>
    <col min="7" max="8" width="12.7109375" style="1048" customWidth="1"/>
    <col min="9" max="9" width="21.5703125" style="1048" customWidth="1"/>
    <col min="10" max="10" width="16" style="1048" customWidth="1"/>
    <col min="11" max="11" width="14.5703125" style="1048" customWidth="1"/>
    <col min="12" max="256" width="9.140625" style="1048"/>
    <col min="257" max="257" width="4.85546875" style="1048" customWidth="1"/>
    <col min="258" max="258" width="76.140625" style="1048" customWidth="1"/>
    <col min="259" max="259" width="13.42578125" style="1048" customWidth="1"/>
    <col min="260" max="260" width="6.7109375" style="1048" customWidth="1"/>
    <col min="261" max="261" width="10.7109375" style="1048" customWidth="1"/>
    <col min="262" max="262" width="7.5703125" style="1048" customWidth="1"/>
    <col min="263" max="264" width="12.7109375" style="1048" customWidth="1"/>
    <col min="265" max="265" width="21.5703125" style="1048" customWidth="1"/>
    <col min="266" max="266" width="16" style="1048" customWidth="1"/>
    <col min="267" max="267" width="14.5703125" style="1048" customWidth="1"/>
    <col min="268" max="512" width="9.140625" style="1048"/>
    <col min="513" max="513" width="4.85546875" style="1048" customWidth="1"/>
    <col min="514" max="514" width="76.140625" style="1048" customWidth="1"/>
    <col min="515" max="515" width="13.42578125" style="1048" customWidth="1"/>
    <col min="516" max="516" width="6.7109375" style="1048" customWidth="1"/>
    <col min="517" max="517" width="10.7109375" style="1048" customWidth="1"/>
    <col min="518" max="518" width="7.5703125" style="1048" customWidth="1"/>
    <col min="519" max="520" width="12.7109375" style="1048" customWidth="1"/>
    <col min="521" max="521" width="21.5703125" style="1048" customWidth="1"/>
    <col min="522" max="522" width="16" style="1048" customWidth="1"/>
    <col min="523" max="523" width="14.5703125" style="1048" customWidth="1"/>
    <col min="524" max="768" width="9.140625" style="1048"/>
    <col min="769" max="769" width="4.85546875" style="1048" customWidth="1"/>
    <col min="770" max="770" width="76.140625" style="1048" customWidth="1"/>
    <col min="771" max="771" width="13.42578125" style="1048" customWidth="1"/>
    <col min="772" max="772" width="6.7109375" style="1048" customWidth="1"/>
    <col min="773" max="773" width="10.7109375" style="1048" customWidth="1"/>
    <col min="774" max="774" width="7.5703125" style="1048" customWidth="1"/>
    <col min="775" max="776" width="12.7109375" style="1048" customWidth="1"/>
    <col min="777" max="777" width="21.5703125" style="1048" customWidth="1"/>
    <col min="778" max="778" width="16" style="1048" customWidth="1"/>
    <col min="779" max="779" width="14.5703125" style="1048" customWidth="1"/>
    <col min="780" max="1024" width="9.140625" style="1048"/>
    <col min="1025" max="1025" width="4.85546875" style="1048" customWidth="1"/>
    <col min="1026" max="1026" width="76.140625" style="1048" customWidth="1"/>
    <col min="1027" max="1027" width="13.42578125" style="1048" customWidth="1"/>
    <col min="1028" max="1028" width="6.7109375" style="1048" customWidth="1"/>
    <col min="1029" max="1029" width="10.7109375" style="1048" customWidth="1"/>
    <col min="1030" max="1030" width="7.5703125" style="1048" customWidth="1"/>
    <col min="1031" max="1032" width="12.7109375" style="1048" customWidth="1"/>
    <col min="1033" max="1033" width="21.5703125" style="1048" customWidth="1"/>
    <col min="1034" max="1034" width="16" style="1048" customWidth="1"/>
    <col min="1035" max="1035" width="14.5703125" style="1048" customWidth="1"/>
    <col min="1036" max="1280" width="9.140625" style="1048"/>
    <col min="1281" max="1281" width="4.85546875" style="1048" customWidth="1"/>
    <col min="1282" max="1282" width="76.140625" style="1048" customWidth="1"/>
    <col min="1283" max="1283" width="13.42578125" style="1048" customWidth="1"/>
    <col min="1284" max="1284" width="6.7109375" style="1048" customWidth="1"/>
    <col min="1285" max="1285" width="10.7109375" style="1048" customWidth="1"/>
    <col min="1286" max="1286" width="7.5703125" style="1048" customWidth="1"/>
    <col min="1287" max="1288" width="12.7109375" style="1048" customWidth="1"/>
    <col min="1289" max="1289" width="21.5703125" style="1048" customWidth="1"/>
    <col min="1290" max="1290" width="16" style="1048" customWidth="1"/>
    <col min="1291" max="1291" width="14.5703125" style="1048" customWidth="1"/>
    <col min="1292" max="1536" width="9.140625" style="1048"/>
    <col min="1537" max="1537" width="4.85546875" style="1048" customWidth="1"/>
    <col min="1538" max="1538" width="76.140625" style="1048" customWidth="1"/>
    <col min="1539" max="1539" width="13.42578125" style="1048" customWidth="1"/>
    <col min="1540" max="1540" width="6.7109375" style="1048" customWidth="1"/>
    <col min="1541" max="1541" width="10.7109375" style="1048" customWidth="1"/>
    <col min="1542" max="1542" width="7.5703125" style="1048" customWidth="1"/>
    <col min="1543" max="1544" width="12.7109375" style="1048" customWidth="1"/>
    <col min="1545" max="1545" width="21.5703125" style="1048" customWidth="1"/>
    <col min="1546" max="1546" width="16" style="1048" customWidth="1"/>
    <col min="1547" max="1547" width="14.5703125" style="1048" customWidth="1"/>
    <col min="1548" max="1792" width="9.140625" style="1048"/>
    <col min="1793" max="1793" width="4.85546875" style="1048" customWidth="1"/>
    <col min="1794" max="1794" width="76.140625" style="1048" customWidth="1"/>
    <col min="1795" max="1795" width="13.42578125" style="1048" customWidth="1"/>
    <col min="1796" max="1796" width="6.7109375" style="1048" customWidth="1"/>
    <col min="1797" max="1797" width="10.7109375" style="1048" customWidth="1"/>
    <col min="1798" max="1798" width="7.5703125" style="1048" customWidth="1"/>
    <col min="1799" max="1800" width="12.7109375" style="1048" customWidth="1"/>
    <col min="1801" max="1801" width="21.5703125" style="1048" customWidth="1"/>
    <col min="1802" max="1802" width="16" style="1048" customWidth="1"/>
    <col min="1803" max="1803" width="14.5703125" style="1048" customWidth="1"/>
    <col min="1804" max="2048" width="9.140625" style="1048"/>
    <col min="2049" max="2049" width="4.85546875" style="1048" customWidth="1"/>
    <col min="2050" max="2050" width="76.140625" style="1048" customWidth="1"/>
    <col min="2051" max="2051" width="13.42578125" style="1048" customWidth="1"/>
    <col min="2052" max="2052" width="6.7109375" style="1048" customWidth="1"/>
    <col min="2053" max="2053" width="10.7109375" style="1048" customWidth="1"/>
    <col min="2054" max="2054" width="7.5703125" style="1048" customWidth="1"/>
    <col min="2055" max="2056" width="12.7109375" style="1048" customWidth="1"/>
    <col min="2057" max="2057" width="21.5703125" style="1048" customWidth="1"/>
    <col min="2058" max="2058" width="16" style="1048" customWidth="1"/>
    <col min="2059" max="2059" width="14.5703125" style="1048" customWidth="1"/>
    <col min="2060" max="2304" width="9.140625" style="1048"/>
    <col min="2305" max="2305" width="4.85546875" style="1048" customWidth="1"/>
    <col min="2306" max="2306" width="76.140625" style="1048" customWidth="1"/>
    <col min="2307" max="2307" width="13.42578125" style="1048" customWidth="1"/>
    <col min="2308" max="2308" width="6.7109375" style="1048" customWidth="1"/>
    <col min="2309" max="2309" width="10.7109375" style="1048" customWidth="1"/>
    <col min="2310" max="2310" width="7.5703125" style="1048" customWidth="1"/>
    <col min="2311" max="2312" width="12.7109375" style="1048" customWidth="1"/>
    <col min="2313" max="2313" width="21.5703125" style="1048" customWidth="1"/>
    <col min="2314" max="2314" width="16" style="1048" customWidth="1"/>
    <col min="2315" max="2315" width="14.5703125" style="1048" customWidth="1"/>
    <col min="2316" max="2560" width="9.140625" style="1048"/>
    <col min="2561" max="2561" width="4.85546875" style="1048" customWidth="1"/>
    <col min="2562" max="2562" width="76.140625" style="1048" customWidth="1"/>
    <col min="2563" max="2563" width="13.42578125" style="1048" customWidth="1"/>
    <col min="2564" max="2564" width="6.7109375" style="1048" customWidth="1"/>
    <col min="2565" max="2565" width="10.7109375" style="1048" customWidth="1"/>
    <col min="2566" max="2566" width="7.5703125" style="1048" customWidth="1"/>
    <col min="2567" max="2568" width="12.7109375" style="1048" customWidth="1"/>
    <col min="2569" max="2569" width="21.5703125" style="1048" customWidth="1"/>
    <col min="2570" max="2570" width="16" style="1048" customWidth="1"/>
    <col min="2571" max="2571" width="14.5703125" style="1048" customWidth="1"/>
    <col min="2572" max="2816" width="9.140625" style="1048"/>
    <col min="2817" max="2817" width="4.85546875" style="1048" customWidth="1"/>
    <col min="2818" max="2818" width="76.140625" style="1048" customWidth="1"/>
    <col min="2819" max="2819" width="13.42578125" style="1048" customWidth="1"/>
    <col min="2820" max="2820" width="6.7109375" style="1048" customWidth="1"/>
    <col min="2821" max="2821" width="10.7109375" style="1048" customWidth="1"/>
    <col min="2822" max="2822" width="7.5703125" style="1048" customWidth="1"/>
    <col min="2823" max="2824" width="12.7109375" style="1048" customWidth="1"/>
    <col min="2825" max="2825" width="21.5703125" style="1048" customWidth="1"/>
    <col min="2826" max="2826" width="16" style="1048" customWidth="1"/>
    <col min="2827" max="2827" width="14.5703125" style="1048" customWidth="1"/>
    <col min="2828" max="3072" width="9.140625" style="1048"/>
    <col min="3073" max="3073" width="4.85546875" style="1048" customWidth="1"/>
    <col min="3074" max="3074" width="76.140625" style="1048" customWidth="1"/>
    <col min="3075" max="3075" width="13.42578125" style="1048" customWidth="1"/>
    <col min="3076" max="3076" width="6.7109375" style="1048" customWidth="1"/>
    <col min="3077" max="3077" width="10.7109375" style="1048" customWidth="1"/>
    <col min="3078" max="3078" width="7.5703125" style="1048" customWidth="1"/>
    <col min="3079" max="3080" width="12.7109375" style="1048" customWidth="1"/>
    <col min="3081" max="3081" width="21.5703125" style="1048" customWidth="1"/>
    <col min="3082" max="3082" width="16" style="1048" customWidth="1"/>
    <col min="3083" max="3083" width="14.5703125" style="1048" customWidth="1"/>
    <col min="3084" max="3328" width="9.140625" style="1048"/>
    <col min="3329" max="3329" width="4.85546875" style="1048" customWidth="1"/>
    <col min="3330" max="3330" width="76.140625" style="1048" customWidth="1"/>
    <col min="3331" max="3331" width="13.42578125" style="1048" customWidth="1"/>
    <col min="3332" max="3332" width="6.7109375" style="1048" customWidth="1"/>
    <col min="3333" max="3333" width="10.7109375" style="1048" customWidth="1"/>
    <col min="3334" max="3334" width="7.5703125" style="1048" customWidth="1"/>
    <col min="3335" max="3336" width="12.7109375" style="1048" customWidth="1"/>
    <col min="3337" max="3337" width="21.5703125" style="1048" customWidth="1"/>
    <col min="3338" max="3338" width="16" style="1048" customWidth="1"/>
    <col min="3339" max="3339" width="14.5703125" style="1048" customWidth="1"/>
    <col min="3340" max="3584" width="9.140625" style="1048"/>
    <col min="3585" max="3585" width="4.85546875" style="1048" customWidth="1"/>
    <col min="3586" max="3586" width="76.140625" style="1048" customWidth="1"/>
    <col min="3587" max="3587" width="13.42578125" style="1048" customWidth="1"/>
    <col min="3588" max="3588" width="6.7109375" style="1048" customWidth="1"/>
    <col min="3589" max="3589" width="10.7109375" style="1048" customWidth="1"/>
    <col min="3590" max="3590" width="7.5703125" style="1048" customWidth="1"/>
    <col min="3591" max="3592" width="12.7109375" style="1048" customWidth="1"/>
    <col min="3593" max="3593" width="21.5703125" style="1048" customWidth="1"/>
    <col min="3594" max="3594" width="16" style="1048" customWidth="1"/>
    <col min="3595" max="3595" width="14.5703125" style="1048" customWidth="1"/>
    <col min="3596" max="3840" width="9.140625" style="1048"/>
    <col min="3841" max="3841" width="4.85546875" style="1048" customWidth="1"/>
    <col min="3842" max="3842" width="76.140625" style="1048" customWidth="1"/>
    <col min="3843" max="3843" width="13.42578125" style="1048" customWidth="1"/>
    <col min="3844" max="3844" width="6.7109375" style="1048" customWidth="1"/>
    <col min="3845" max="3845" width="10.7109375" style="1048" customWidth="1"/>
    <col min="3846" max="3846" width="7.5703125" style="1048" customWidth="1"/>
    <col min="3847" max="3848" width="12.7109375" style="1048" customWidth="1"/>
    <col min="3849" max="3849" width="21.5703125" style="1048" customWidth="1"/>
    <col min="3850" max="3850" width="16" style="1048" customWidth="1"/>
    <col min="3851" max="3851" width="14.5703125" style="1048" customWidth="1"/>
    <col min="3852" max="4096" width="9.140625" style="1048"/>
    <col min="4097" max="4097" width="4.85546875" style="1048" customWidth="1"/>
    <col min="4098" max="4098" width="76.140625" style="1048" customWidth="1"/>
    <col min="4099" max="4099" width="13.42578125" style="1048" customWidth="1"/>
    <col min="4100" max="4100" width="6.7109375" style="1048" customWidth="1"/>
    <col min="4101" max="4101" width="10.7109375" style="1048" customWidth="1"/>
    <col min="4102" max="4102" width="7.5703125" style="1048" customWidth="1"/>
    <col min="4103" max="4104" width="12.7109375" style="1048" customWidth="1"/>
    <col min="4105" max="4105" width="21.5703125" style="1048" customWidth="1"/>
    <col min="4106" max="4106" width="16" style="1048" customWidth="1"/>
    <col min="4107" max="4107" width="14.5703125" style="1048" customWidth="1"/>
    <col min="4108" max="4352" width="9.140625" style="1048"/>
    <col min="4353" max="4353" width="4.85546875" style="1048" customWidth="1"/>
    <col min="4354" max="4354" width="76.140625" style="1048" customWidth="1"/>
    <col min="4355" max="4355" width="13.42578125" style="1048" customWidth="1"/>
    <col min="4356" max="4356" width="6.7109375" style="1048" customWidth="1"/>
    <col min="4357" max="4357" width="10.7109375" style="1048" customWidth="1"/>
    <col min="4358" max="4358" width="7.5703125" style="1048" customWidth="1"/>
    <col min="4359" max="4360" width="12.7109375" style="1048" customWidth="1"/>
    <col min="4361" max="4361" width="21.5703125" style="1048" customWidth="1"/>
    <col min="4362" max="4362" width="16" style="1048" customWidth="1"/>
    <col min="4363" max="4363" width="14.5703125" style="1048" customWidth="1"/>
    <col min="4364" max="4608" width="9.140625" style="1048"/>
    <col min="4609" max="4609" width="4.85546875" style="1048" customWidth="1"/>
    <col min="4610" max="4610" width="76.140625" style="1048" customWidth="1"/>
    <col min="4611" max="4611" width="13.42578125" style="1048" customWidth="1"/>
    <col min="4612" max="4612" width="6.7109375" style="1048" customWidth="1"/>
    <col min="4613" max="4613" width="10.7109375" style="1048" customWidth="1"/>
    <col min="4614" max="4614" width="7.5703125" style="1048" customWidth="1"/>
    <col min="4615" max="4616" width="12.7109375" style="1048" customWidth="1"/>
    <col min="4617" max="4617" width="21.5703125" style="1048" customWidth="1"/>
    <col min="4618" max="4618" width="16" style="1048" customWidth="1"/>
    <col min="4619" max="4619" width="14.5703125" style="1048" customWidth="1"/>
    <col min="4620" max="4864" width="9.140625" style="1048"/>
    <col min="4865" max="4865" width="4.85546875" style="1048" customWidth="1"/>
    <col min="4866" max="4866" width="76.140625" style="1048" customWidth="1"/>
    <col min="4867" max="4867" width="13.42578125" style="1048" customWidth="1"/>
    <col min="4868" max="4868" width="6.7109375" style="1048" customWidth="1"/>
    <col min="4869" max="4869" width="10.7109375" style="1048" customWidth="1"/>
    <col min="4870" max="4870" width="7.5703125" style="1048" customWidth="1"/>
    <col min="4871" max="4872" width="12.7109375" style="1048" customWidth="1"/>
    <col min="4873" max="4873" width="21.5703125" style="1048" customWidth="1"/>
    <col min="4874" max="4874" width="16" style="1048" customWidth="1"/>
    <col min="4875" max="4875" width="14.5703125" style="1048" customWidth="1"/>
    <col min="4876" max="5120" width="9.140625" style="1048"/>
    <col min="5121" max="5121" width="4.85546875" style="1048" customWidth="1"/>
    <col min="5122" max="5122" width="76.140625" style="1048" customWidth="1"/>
    <col min="5123" max="5123" width="13.42578125" style="1048" customWidth="1"/>
    <col min="5124" max="5124" width="6.7109375" style="1048" customWidth="1"/>
    <col min="5125" max="5125" width="10.7109375" style="1048" customWidth="1"/>
    <col min="5126" max="5126" width="7.5703125" style="1048" customWidth="1"/>
    <col min="5127" max="5128" width="12.7109375" style="1048" customWidth="1"/>
    <col min="5129" max="5129" width="21.5703125" style="1048" customWidth="1"/>
    <col min="5130" max="5130" width="16" style="1048" customWidth="1"/>
    <col min="5131" max="5131" width="14.5703125" style="1048" customWidth="1"/>
    <col min="5132" max="5376" width="9.140625" style="1048"/>
    <col min="5377" max="5377" width="4.85546875" style="1048" customWidth="1"/>
    <col min="5378" max="5378" width="76.140625" style="1048" customWidth="1"/>
    <col min="5379" max="5379" width="13.42578125" style="1048" customWidth="1"/>
    <col min="5380" max="5380" width="6.7109375" style="1048" customWidth="1"/>
    <col min="5381" max="5381" width="10.7109375" style="1048" customWidth="1"/>
    <col min="5382" max="5382" width="7.5703125" style="1048" customWidth="1"/>
    <col min="5383" max="5384" width="12.7109375" style="1048" customWidth="1"/>
    <col min="5385" max="5385" width="21.5703125" style="1048" customWidth="1"/>
    <col min="5386" max="5386" width="16" style="1048" customWidth="1"/>
    <col min="5387" max="5387" width="14.5703125" style="1048" customWidth="1"/>
    <col min="5388" max="5632" width="9.140625" style="1048"/>
    <col min="5633" max="5633" width="4.85546875" style="1048" customWidth="1"/>
    <col min="5634" max="5634" width="76.140625" style="1048" customWidth="1"/>
    <col min="5635" max="5635" width="13.42578125" style="1048" customWidth="1"/>
    <col min="5636" max="5636" width="6.7109375" style="1048" customWidth="1"/>
    <col min="5637" max="5637" width="10.7109375" style="1048" customWidth="1"/>
    <col min="5638" max="5638" width="7.5703125" style="1048" customWidth="1"/>
    <col min="5639" max="5640" width="12.7109375" style="1048" customWidth="1"/>
    <col min="5641" max="5641" width="21.5703125" style="1048" customWidth="1"/>
    <col min="5642" max="5642" width="16" style="1048" customWidth="1"/>
    <col min="5643" max="5643" width="14.5703125" style="1048" customWidth="1"/>
    <col min="5644" max="5888" width="9.140625" style="1048"/>
    <col min="5889" max="5889" width="4.85546875" style="1048" customWidth="1"/>
    <col min="5890" max="5890" width="76.140625" style="1048" customWidth="1"/>
    <col min="5891" max="5891" width="13.42578125" style="1048" customWidth="1"/>
    <col min="5892" max="5892" width="6.7109375" style="1048" customWidth="1"/>
    <col min="5893" max="5893" width="10.7109375" style="1048" customWidth="1"/>
    <col min="5894" max="5894" width="7.5703125" style="1048" customWidth="1"/>
    <col min="5895" max="5896" width="12.7109375" style="1048" customWidth="1"/>
    <col min="5897" max="5897" width="21.5703125" style="1048" customWidth="1"/>
    <col min="5898" max="5898" width="16" style="1048" customWidth="1"/>
    <col min="5899" max="5899" width="14.5703125" style="1048" customWidth="1"/>
    <col min="5900" max="6144" width="9.140625" style="1048"/>
    <col min="6145" max="6145" width="4.85546875" style="1048" customWidth="1"/>
    <col min="6146" max="6146" width="76.140625" style="1048" customWidth="1"/>
    <col min="6147" max="6147" width="13.42578125" style="1048" customWidth="1"/>
    <col min="6148" max="6148" width="6.7109375" style="1048" customWidth="1"/>
    <col min="6149" max="6149" width="10.7109375" style="1048" customWidth="1"/>
    <col min="6150" max="6150" width="7.5703125" style="1048" customWidth="1"/>
    <col min="6151" max="6152" width="12.7109375" style="1048" customWidth="1"/>
    <col min="6153" max="6153" width="21.5703125" style="1048" customWidth="1"/>
    <col min="6154" max="6154" width="16" style="1048" customWidth="1"/>
    <col min="6155" max="6155" width="14.5703125" style="1048" customWidth="1"/>
    <col min="6156" max="6400" width="9.140625" style="1048"/>
    <col min="6401" max="6401" width="4.85546875" style="1048" customWidth="1"/>
    <col min="6402" max="6402" width="76.140625" style="1048" customWidth="1"/>
    <col min="6403" max="6403" width="13.42578125" style="1048" customWidth="1"/>
    <col min="6404" max="6404" width="6.7109375" style="1048" customWidth="1"/>
    <col min="6405" max="6405" width="10.7109375" style="1048" customWidth="1"/>
    <col min="6406" max="6406" width="7.5703125" style="1048" customWidth="1"/>
    <col min="6407" max="6408" width="12.7109375" style="1048" customWidth="1"/>
    <col min="6409" max="6409" width="21.5703125" style="1048" customWidth="1"/>
    <col min="6410" max="6410" width="16" style="1048" customWidth="1"/>
    <col min="6411" max="6411" width="14.5703125" style="1048" customWidth="1"/>
    <col min="6412" max="6656" width="9.140625" style="1048"/>
    <col min="6657" max="6657" width="4.85546875" style="1048" customWidth="1"/>
    <col min="6658" max="6658" width="76.140625" style="1048" customWidth="1"/>
    <col min="6659" max="6659" width="13.42578125" style="1048" customWidth="1"/>
    <col min="6660" max="6660" width="6.7109375" style="1048" customWidth="1"/>
    <col min="6661" max="6661" width="10.7109375" style="1048" customWidth="1"/>
    <col min="6662" max="6662" width="7.5703125" style="1048" customWidth="1"/>
    <col min="6663" max="6664" width="12.7109375" style="1048" customWidth="1"/>
    <col min="6665" max="6665" width="21.5703125" style="1048" customWidth="1"/>
    <col min="6666" max="6666" width="16" style="1048" customWidth="1"/>
    <col min="6667" max="6667" width="14.5703125" style="1048" customWidth="1"/>
    <col min="6668" max="6912" width="9.140625" style="1048"/>
    <col min="6913" max="6913" width="4.85546875" style="1048" customWidth="1"/>
    <col min="6914" max="6914" width="76.140625" style="1048" customWidth="1"/>
    <col min="6915" max="6915" width="13.42578125" style="1048" customWidth="1"/>
    <col min="6916" max="6916" width="6.7109375" style="1048" customWidth="1"/>
    <col min="6917" max="6917" width="10.7109375" style="1048" customWidth="1"/>
    <col min="6918" max="6918" width="7.5703125" style="1048" customWidth="1"/>
    <col min="6919" max="6920" width="12.7109375" style="1048" customWidth="1"/>
    <col min="6921" max="6921" width="21.5703125" style="1048" customWidth="1"/>
    <col min="6922" max="6922" width="16" style="1048" customWidth="1"/>
    <col min="6923" max="6923" width="14.5703125" style="1048" customWidth="1"/>
    <col min="6924" max="7168" width="9.140625" style="1048"/>
    <col min="7169" max="7169" width="4.85546875" style="1048" customWidth="1"/>
    <col min="7170" max="7170" width="76.140625" style="1048" customWidth="1"/>
    <col min="7171" max="7171" width="13.42578125" style="1048" customWidth="1"/>
    <col min="7172" max="7172" width="6.7109375" style="1048" customWidth="1"/>
    <col min="7173" max="7173" width="10.7109375" style="1048" customWidth="1"/>
    <col min="7174" max="7174" width="7.5703125" style="1048" customWidth="1"/>
    <col min="7175" max="7176" width="12.7109375" style="1048" customWidth="1"/>
    <col min="7177" max="7177" width="21.5703125" style="1048" customWidth="1"/>
    <col min="7178" max="7178" width="16" style="1048" customWidth="1"/>
    <col min="7179" max="7179" width="14.5703125" style="1048" customWidth="1"/>
    <col min="7180" max="7424" width="9.140625" style="1048"/>
    <col min="7425" max="7425" width="4.85546875" style="1048" customWidth="1"/>
    <col min="7426" max="7426" width="76.140625" style="1048" customWidth="1"/>
    <col min="7427" max="7427" width="13.42578125" style="1048" customWidth="1"/>
    <col min="7428" max="7428" width="6.7109375" style="1048" customWidth="1"/>
    <col min="7429" max="7429" width="10.7109375" style="1048" customWidth="1"/>
    <col min="7430" max="7430" width="7.5703125" style="1048" customWidth="1"/>
    <col min="7431" max="7432" width="12.7109375" style="1048" customWidth="1"/>
    <col min="7433" max="7433" width="21.5703125" style="1048" customWidth="1"/>
    <col min="7434" max="7434" width="16" style="1048" customWidth="1"/>
    <col min="7435" max="7435" width="14.5703125" style="1048" customWidth="1"/>
    <col min="7436" max="7680" width="9.140625" style="1048"/>
    <col min="7681" max="7681" width="4.85546875" style="1048" customWidth="1"/>
    <col min="7682" max="7682" width="76.140625" style="1048" customWidth="1"/>
    <col min="7683" max="7683" width="13.42578125" style="1048" customWidth="1"/>
    <col min="7684" max="7684" width="6.7109375" style="1048" customWidth="1"/>
    <col min="7685" max="7685" width="10.7109375" style="1048" customWidth="1"/>
    <col min="7686" max="7686" width="7.5703125" style="1048" customWidth="1"/>
    <col min="7687" max="7688" width="12.7109375" style="1048" customWidth="1"/>
    <col min="7689" max="7689" width="21.5703125" style="1048" customWidth="1"/>
    <col min="7690" max="7690" width="16" style="1048" customWidth="1"/>
    <col min="7691" max="7691" width="14.5703125" style="1048" customWidth="1"/>
    <col min="7692" max="7936" width="9.140625" style="1048"/>
    <col min="7937" max="7937" width="4.85546875" style="1048" customWidth="1"/>
    <col min="7938" max="7938" width="76.140625" style="1048" customWidth="1"/>
    <col min="7939" max="7939" width="13.42578125" style="1048" customWidth="1"/>
    <col min="7940" max="7940" width="6.7109375" style="1048" customWidth="1"/>
    <col min="7941" max="7941" width="10.7109375" style="1048" customWidth="1"/>
    <col min="7942" max="7942" width="7.5703125" style="1048" customWidth="1"/>
    <col min="7943" max="7944" width="12.7109375" style="1048" customWidth="1"/>
    <col min="7945" max="7945" width="21.5703125" style="1048" customWidth="1"/>
    <col min="7946" max="7946" width="16" style="1048" customWidth="1"/>
    <col min="7947" max="7947" width="14.5703125" style="1048" customWidth="1"/>
    <col min="7948" max="8192" width="9.140625" style="1048"/>
    <col min="8193" max="8193" width="4.85546875" style="1048" customWidth="1"/>
    <col min="8194" max="8194" width="76.140625" style="1048" customWidth="1"/>
    <col min="8195" max="8195" width="13.42578125" style="1048" customWidth="1"/>
    <col min="8196" max="8196" width="6.7109375" style="1048" customWidth="1"/>
    <col min="8197" max="8197" width="10.7109375" style="1048" customWidth="1"/>
    <col min="8198" max="8198" width="7.5703125" style="1048" customWidth="1"/>
    <col min="8199" max="8200" width="12.7109375" style="1048" customWidth="1"/>
    <col min="8201" max="8201" width="21.5703125" style="1048" customWidth="1"/>
    <col min="8202" max="8202" width="16" style="1048" customWidth="1"/>
    <col min="8203" max="8203" width="14.5703125" style="1048" customWidth="1"/>
    <col min="8204" max="8448" width="9.140625" style="1048"/>
    <col min="8449" max="8449" width="4.85546875" style="1048" customWidth="1"/>
    <col min="8450" max="8450" width="76.140625" style="1048" customWidth="1"/>
    <col min="8451" max="8451" width="13.42578125" style="1048" customWidth="1"/>
    <col min="8452" max="8452" width="6.7109375" style="1048" customWidth="1"/>
    <col min="8453" max="8453" width="10.7109375" style="1048" customWidth="1"/>
    <col min="8454" max="8454" width="7.5703125" style="1048" customWidth="1"/>
    <col min="8455" max="8456" width="12.7109375" style="1048" customWidth="1"/>
    <col min="8457" max="8457" width="21.5703125" style="1048" customWidth="1"/>
    <col min="8458" max="8458" width="16" style="1048" customWidth="1"/>
    <col min="8459" max="8459" width="14.5703125" style="1048" customWidth="1"/>
    <col min="8460" max="8704" width="9.140625" style="1048"/>
    <col min="8705" max="8705" width="4.85546875" style="1048" customWidth="1"/>
    <col min="8706" max="8706" width="76.140625" style="1048" customWidth="1"/>
    <col min="8707" max="8707" width="13.42578125" style="1048" customWidth="1"/>
    <col min="8708" max="8708" width="6.7109375" style="1048" customWidth="1"/>
    <col min="8709" max="8709" width="10.7109375" style="1048" customWidth="1"/>
    <col min="8710" max="8710" width="7.5703125" style="1048" customWidth="1"/>
    <col min="8711" max="8712" width="12.7109375" style="1048" customWidth="1"/>
    <col min="8713" max="8713" width="21.5703125" style="1048" customWidth="1"/>
    <col min="8714" max="8714" width="16" style="1048" customWidth="1"/>
    <col min="8715" max="8715" width="14.5703125" style="1048" customWidth="1"/>
    <col min="8716" max="8960" width="9.140625" style="1048"/>
    <col min="8961" max="8961" width="4.85546875" style="1048" customWidth="1"/>
    <col min="8962" max="8962" width="76.140625" style="1048" customWidth="1"/>
    <col min="8963" max="8963" width="13.42578125" style="1048" customWidth="1"/>
    <col min="8964" max="8964" width="6.7109375" style="1048" customWidth="1"/>
    <col min="8965" max="8965" width="10.7109375" style="1048" customWidth="1"/>
    <col min="8966" max="8966" width="7.5703125" style="1048" customWidth="1"/>
    <col min="8967" max="8968" width="12.7109375" style="1048" customWidth="1"/>
    <col min="8969" max="8969" width="21.5703125" style="1048" customWidth="1"/>
    <col min="8970" max="8970" width="16" style="1048" customWidth="1"/>
    <col min="8971" max="8971" width="14.5703125" style="1048" customWidth="1"/>
    <col min="8972" max="9216" width="9.140625" style="1048"/>
    <col min="9217" max="9217" width="4.85546875" style="1048" customWidth="1"/>
    <col min="9218" max="9218" width="76.140625" style="1048" customWidth="1"/>
    <col min="9219" max="9219" width="13.42578125" style="1048" customWidth="1"/>
    <col min="9220" max="9220" width="6.7109375" style="1048" customWidth="1"/>
    <col min="9221" max="9221" width="10.7109375" style="1048" customWidth="1"/>
    <col min="9222" max="9222" width="7.5703125" style="1048" customWidth="1"/>
    <col min="9223" max="9224" width="12.7109375" style="1048" customWidth="1"/>
    <col min="9225" max="9225" width="21.5703125" style="1048" customWidth="1"/>
    <col min="9226" max="9226" width="16" style="1048" customWidth="1"/>
    <col min="9227" max="9227" width="14.5703125" style="1048" customWidth="1"/>
    <col min="9228" max="9472" width="9.140625" style="1048"/>
    <col min="9473" max="9473" width="4.85546875" style="1048" customWidth="1"/>
    <col min="9474" max="9474" width="76.140625" style="1048" customWidth="1"/>
    <col min="9475" max="9475" width="13.42578125" style="1048" customWidth="1"/>
    <col min="9476" max="9476" width="6.7109375" style="1048" customWidth="1"/>
    <col min="9477" max="9477" width="10.7109375" style="1048" customWidth="1"/>
    <col min="9478" max="9478" width="7.5703125" style="1048" customWidth="1"/>
    <col min="9479" max="9480" width="12.7109375" style="1048" customWidth="1"/>
    <col min="9481" max="9481" width="21.5703125" style="1048" customWidth="1"/>
    <col min="9482" max="9482" width="16" style="1048" customWidth="1"/>
    <col min="9483" max="9483" width="14.5703125" style="1048" customWidth="1"/>
    <col min="9484" max="9728" width="9.140625" style="1048"/>
    <col min="9729" max="9729" width="4.85546875" style="1048" customWidth="1"/>
    <col min="9730" max="9730" width="76.140625" style="1048" customWidth="1"/>
    <col min="9731" max="9731" width="13.42578125" style="1048" customWidth="1"/>
    <col min="9732" max="9732" width="6.7109375" style="1048" customWidth="1"/>
    <col min="9733" max="9733" width="10.7109375" style="1048" customWidth="1"/>
    <col min="9734" max="9734" width="7.5703125" style="1048" customWidth="1"/>
    <col min="9735" max="9736" width="12.7109375" style="1048" customWidth="1"/>
    <col min="9737" max="9737" width="21.5703125" style="1048" customWidth="1"/>
    <col min="9738" max="9738" width="16" style="1048" customWidth="1"/>
    <col min="9739" max="9739" width="14.5703125" style="1048" customWidth="1"/>
    <col min="9740" max="9984" width="9.140625" style="1048"/>
    <col min="9985" max="9985" width="4.85546875" style="1048" customWidth="1"/>
    <col min="9986" max="9986" width="76.140625" style="1048" customWidth="1"/>
    <col min="9987" max="9987" width="13.42578125" style="1048" customWidth="1"/>
    <col min="9988" max="9988" width="6.7109375" style="1048" customWidth="1"/>
    <col min="9989" max="9989" width="10.7109375" style="1048" customWidth="1"/>
    <col min="9990" max="9990" width="7.5703125" style="1048" customWidth="1"/>
    <col min="9991" max="9992" width="12.7109375" style="1048" customWidth="1"/>
    <col min="9993" max="9993" width="21.5703125" style="1048" customWidth="1"/>
    <col min="9994" max="9994" width="16" style="1048" customWidth="1"/>
    <col min="9995" max="9995" width="14.5703125" style="1048" customWidth="1"/>
    <col min="9996" max="10240" width="9.140625" style="1048"/>
    <col min="10241" max="10241" width="4.85546875" style="1048" customWidth="1"/>
    <col min="10242" max="10242" width="76.140625" style="1048" customWidth="1"/>
    <col min="10243" max="10243" width="13.42578125" style="1048" customWidth="1"/>
    <col min="10244" max="10244" width="6.7109375" style="1048" customWidth="1"/>
    <col min="10245" max="10245" width="10.7109375" style="1048" customWidth="1"/>
    <col min="10246" max="10246" width="7.5703125" style="1048" customWidth="1"/>
    <col min="10247" max="10248" width="12.7109375" style="1048" customWidth="1"/>
    <col min="10249" max="10249" width="21.5703125" style="1048" customWidth="1"/>
    <col min="10250" max="10250" width="16" style="1048" customWidth="1"/>
    <col min="10251" max="10251" width="14.5703125" style="1048" customWidth="1"/>
    <col min="10252" max="10496" width="9.140625" style="1048"/>
    <col min="10497" max="10497" width="4.85546875" style="1048" customWidth="1"/>
    <col min="10498" max="10498" width="76.140625" style="1048" customWidth="1"/>
    <col min="10499" max="10499" width="13.42578125" style="1048" customWidth="1"/>
    <col min="10500" max="10500" width="6.7109375" style="1048" customWidth="1"/>
    <col min="10501" max="10501" width="10.7109375" style="1048" customWidth="1"/>
    <col min="10502" max="10502" width="7.5703125" style="1048" customWidth="1"/>
    <col min="10503" max="10504" width="12.7109375" style="1048" customWidth="1"/>
    <col min="10505" max="10505" width="21.5703125" style="1048" customWidth="1"/>
    <col min="10506" max="10506" width="16" style="1048" customWidth="1"/>
    <col min="10507" max="10507" width="14.5703125" style="1048" customWidth="1"/>
    <col min="10508" max="10752" width="9.140625" style="1048"/>
    <col min="10753" max="10753" width="4.85546875" style="1048" customWidth="1"/>
    <col min="10754" max="10754" width="76.140625" style="1048" customWidth="1"/>
    <col min="10755" max="10755" width="13.42578125" style="1048" customWidth="1"/>
    <col min="10756" max="10756" width="6.7109375" style="1048" customWidth="1"/>
    <col min="10757" max="10757" width="10.7109375" style="1048" customWidth="1"/>
    <col min="10758" max="10758" width="7.5703125" style="1048" customWidth="1"/>
    <col min="10759" max="10760" width="12.7109375" style="1048" customWidth="1"/>
    <col min="10761" max="10761" width="21.5703125" style="1048" customWidth="1"/>
    <col min="10762" max="10762" width="16" style="1048" customWidth="1"/>
    <col min="10763" max="10763" width="14.5703125" style="1048" customWidth="1"/>
    <col min="10764" max="11008" width="9.140625" style="1048"/>
    <col min="11009" max="11009" width="4.85546875" style="1048" customWidth="1"/>
    <col min="11010" max="11010" width="76.140625" style="1048" customWidth="1"/>
    <col min="11011" max="11011" width="13.42578125" style="1048" customWidth="1"/>
    <col min="11012" max="11012" width="6.7109375" style="1048" customWidth="1"/>
    <col min="11013" max="11013" width="10.7109375" style="1048" customWidth="1"/>
    <col min="11014" max="11014" width="7.5703125" style="1048" customWidth="1"/>
    <col min="11015" max="11016" width="12.7109375" style="1048" customWidth="1"/>
    <col min="11017" max="11017" width="21.5703125" style="1048" customWidth="1"/>
    <col min="11018" max="11018" width="16" style="1048" customWidth="1"/>
    <col min="11019" max="11019" width="14.5703125" style="1048" customWidth="1"/>
    <col min="11020" max="11264" width="9.140625" style="1048"/>
    <col min="11265" max="11265" width="4.85546875" style="1048" customWidth="1"/>
    <col min="11266" max="11266" width="76.140625" style="1048" customWidth="1"/>
    <col min="11267" max="11267" width="13.42578125" style="1048" customWidth="1"/>
    <col min="11268" max="11268" width="6.7109375" style="1048" customWidth="1"/>
    <col min="11269" max="11269" width="10.7109375" style="1048" customWidth="1"/>
    <col min="11270" max="11270" width="7.5703125" style="1048" customWidth="1"/>
    <col min="11271" max="11272" width="12.7109375" style="1048" customWidth="1"/>
    <col min="11273" max="11273" width="21.5703125" style="1048" customWidth="1"/>
    <col min="11274" max="11274" width="16" style="1048" customWidth="1"/>
    <col min="11275" max="11275" width="14.5703125" style="1048" customWidth="1"/>
    <col min="11276" max="11520" width="9.140625" style="1048"/>
    <col min="11521" max="11521" width="4.85546875" style="1048" customWidth="1"/>
    <col min="11522" max="11522" width="76.140625" style="1048" customWidth="1"/>
    <col min="11523" max="11523" width="13.42578125" style="1048" customWidth="1"/>
    <col min="11524" max="11524" width="6.7109375" style="1048" customWidth="1"/>
    <col min="11525" max="11525" width="10.7109375" style="1048" customWidth="1"/>
    <col min="11526" max="11526" width="7.5703125" style="1048" customWidth="1"/>
    <col min="11527" max="11528" width="12.7109375" style="1048" customWidth="1"/>
    <col min="11529" max="11529" width="21.5703125" style="1048" customWidth="1"/>
    <col min="11530" max="11530" width="16" style="1048" customWidth="1"/>
    <col min="11531" max="11531" width="14.5703125" style="1048" customWidth="1"/>
    <col min="11532" max="11776" width="9.140625" style="1048"/>
    <col min="11777" max="11777" width="4.85546875" style="1048" customWidth="1"/>
    <col min="11778" max="11778" width="76.140625" style="1048" customWidth="1"/>
    <col min="11779" max="11779" width="13.42578125" style="1048" customWidth="1"/>
    <col min="11780" max="11780" width="6.7109375" style="1048" customWidth="1"/>
    <col min="11781" max="11781" width="10.7109375" style="1048" customWidth="1"/>
    <col min="11782" max="11782" width="7.5703125" style="1048" customWidth="1"/>
    <col min="11783" max="11784" width="12.7109375" style="1048" customWidth="1"/>
    <col min="11785" max="11785" width="21.5703125" style="1048" customWidth="1"/>
    <col min="11786" max="11786" width="16" style="1048" customWidth="1"/>
    <col min="11787" max="11787" width="14.5703125" style="1048" customWidth="1"/>
    <col min="11788" max="12032" width="9.140625" style="1048"/>
    <col min="12033" max="12033" width="4.85546875" style="1048" customWidth="1"/>
    <col min="12034" max="12034" width="76.140625" style="1048" customWidth="1"/>
    <col min="12035" max="12035" width="13.42578125" style="1048" customWidth="1"/>
    <col min="12036" max="12036" width="6.7109375" style="1048" customWidth="1"/>
    <col min="12037" max="12037" width="10.7109375" style="1048" customWidth="1"/>
    <col min="12038" max="12038" width="7.5703125" style="1048" customWidth="1"/>
    <col min="12039" max="12040" width="12.7109375" style="1048" customWidth="1"/>
    <col min="12041" max="12041" width="21.5703125" style="1048" customWidth="1"/>
    <col min="12042" max="12042" width="16" style="1048" customWidth="1"/>
    <col min="12043" max="12043" width="14.5703125" style="1048" customWidth="1"/>
    <col min="12044" max="12288" width="9.140625" style="1048"/>
    <col min="12289" max="12289" width="4.85546875" style="1048" customWidth="1"/>
    <col min="12290" max="12290" width="76.140625" style="1048" customWidth="1"/>
    <col min="12291" max="12291" width="13.42578125" style="1048" customWidth="1"/>
    <col min="12292" max="12292" width="6.7109375" style="1048" customWidth="1"/>
    <col min="12293" max="12293" width="10.7109375" style="1048" customWidth="1"/>
    <col min="12294" max="12294" width="7.5703125" style="1048" customWidth="1"/>
    <col min="12295" max="12296" width="12.7109375" style="1048" customWidth="1"/>
    <col min="12297" max="12297" width="21.5703125" style="1048" customWidth="1"/>
    <col min="12298" max="12298" width="16" style="1048" customWidth="1"/>
    <col min="12299" max="12299" width="14.5703125" style="1048" customWidth="1"/>
    <col min="12300" max="12544" width="9.140625" style="1048"/>
    <col min="12545" max="12545" width="4.85546875" style="1048" customWidth="1"/>
    <col min="12546" max="12546" width="76.140625" style="1048" customWidth="1"/>
    <col min="12547" max="12547" width="13.42578125" style="1048" customWidth="1"/>
    <col min="12548" max="12548" width="6.7109375" style="1048" customWidth="1"/>
    <col min="12549" max="12549" width="10.7109375" style="1048" customWidth="1"/>
    <col min="12550" max="12550" width="7.5703125" style="1048" customWidth="1"/>
    <col min="12551" max="12552" width="12.7109375" style="1048" customWidth="1"/>
    <col min="12553" max="12553" width="21.5703125" style="1048" customWidth="1"/>
    <col min="12554" max="12554" width="16" style="1048" customWidth="1"/>
    <col min="12555" max="12555" width="14.5703125" style="1048" customWidth="1"/>
    <col min="12556" max="12800" width="9.140625" style="1048"/>
    <col min="12801" max="12801" width="4.85546875" style="1048" customWidth="1"/>
    <col min="12802" max="12802" width="76.140625" style="1048" customWidth="1"/>
    <col min="12803" max="12803" width="13.42578125" style="1048" customWidth="1"/>
    <col min="12804" max="12804" width="6.7109375" style="1048" customWidth="1"/>
    <col min="12805" max="12805" width="10.7109375" style="1048" customWidth="1"/>
    <col min="12806" max="12806" width="7.5703125" style="1048" customWidth="1"/>
    <col min="12807" max="12808" width="12.7109375" style="1048" customWidth="1"/>
    <col min="12809" max="12809" width="21.5703125" style="1048" customWidth="1"/>
    <col min="12810" max="12810" width="16" style="1048" customWidth="1"/>
    <col min="12811" max="12811" width="14.5703125" style="1048" customWidth="1"/>
    <col min="12812" max="13056" width="9.140625" style="1048"/>
    <col min="13057" max="13057" width="4.85546875" style="1048" customWidth="1"/>
    <col min="13058" max="13058" width="76.140625" style="1048" customWidth="1"/>
    <col min="13059" max="13059" width="13.42578125" style="1048" customWidth="1"/>
    <col min="13060" max="13060" width="6.7109375" style="1048" customWidth="1"/>
    <col min="13061" max="13061" width="10.7109375" style="1048" customWidth="1"/>
    <col min="13062" max="13062" width="7.5703125" style="1048" customWidth="1"/>
    <col min="13063" max="13064" width="12.7109375" style="1048" customWidth="1"/>
    <col min="13065" max="13065" width="21.5703125" style="1048" customWidth="1"/>
    <col min="13066" max="13066" width="16" style="1048" customWidth="1"/>
    <col min="13067" max="13067" width="14.5703125" style="1048" customWidth="1"/>
    <col min="13068" max="13312" width="9.140625" style="1048"/>
    <col min="13313" max="13313" width="4.85546875" style="1048" customWidth="1"/>
    <col min="13314" max="13314" width="76.140625" style="1048" customWidth="1"/>
    <col min="13315" max="13315" width="13.42578125" style="1048" customWidth="1"/>
    <col min="13316" max="13316" width="6.7109375" style="1048" customWidth="1"/>
    <col min="13317" max="13317" width="10.7109375" style="1048" customWidth="1"/>
    <col min="13318" max="13318" width="7.5703125" style="1048" customWidth="1"/>
    <col min="13319" max="13320" width="12.7109375" style="1048" customWidth="1"/>
    <col min="13321" max="13321" width="21.5703125" style="1048" customWidth="1"/>
    <col min="13322" max="13322" width="16" style="1048" customWidth="1"/>
    <col min="13323" max="13323" width="14.5703125" style="1048" customWidth="1"/>
    <col min="13324" max="13568" width="9.140625" style="1048"/>
    <col min="13569" max="13569" width="4.85546875" style="1048" customWidth="1"/>
    <col min="13570" max="13570" width="76.140625" style="1048" customWidth="1"/>
    <col min="13571" max="13571" width="13.42578125" style="1048" customWidth="1"/>
    <col min="13572" max="13572" width="6.7109375" style="1048" customWidth="1"/>
    <col min="13573" max="13573" width="10.7109375" style="1048" customWidth="1"/>
    <col min="13574" max="13574" width="7.5703125" style="1048" customWidth="1"/>
    <col min="13575" max="13576" width="12.7109375" style="1048" customWidth="1"/>
    <col min="13577" max="13577" width="21.5703125" style="1048" customWidth="1"/>
    <col min="13578" max="13578" width="16" style="1048" customWidth="1"/>
    <col min="13579" max="13579" width="14.5703125" style="1048" customWidth="1"/>
    <col min="13580" max="13824" width="9.140625" style="1048"/>
    <col min="13825" max="13825" width="4.85546875" style="1048" customWidth="1"/>
    <col min="13826" max="13826" width="76.140625" style="1048" customWidth="1"/>
    <col min="13827" max="13827" width="13.42578125" style="1048" customWidth="1"/>
    <col min="13828" max="13828" width="6.7109375" style="1048" customWidth="1"/>
    <col min="13829" max="13829" width="10.7109375" style="1048" customWidth="1"/>
    <col min="13830" max="13830" width="7.5703125" style="1048" customWidth="1"/>
    <col min="13831" max="13832" width="12.7109375" style="1048" customWidth="1"/>
    <col min="13833" max="13833" width="21.5703125" style="1048" customWidth="1"/>
    <col min="13834" max="13834" width="16" style="1048" customWidth="1"/>
    <col min="13835" max="13835" width="14.5703125" style="1048" customWidth="1"/>
    <col min="13836" max="14080" width="9.140625" style="1048"/>
    <col min="14081" max="14081" width="4.85546875" style="1048" customWidth="1"/>
    <col min="14082" max="14082" width="76.140625" style="1048" customWidth="1"/>
    <col min="14083" max="14083" width="13.42578125" style="1048" customWidth="1"/>
    <col min="14084" max="14084" width="6.7109375" style="1048" customWidth="1"/>
    <col min="14085" max="14085" width="10.7109375" style="1048" customWidth="1"/>
    <col min="14086" max="14086" width="7.5703125" style="1048" customWidth="1"/>
    <col min="14087" max="14088" width="12.7109375" style="1048" customWidth="1"/>
    <col min="14089" max="14089" width="21.5703125" style="1048" customWidth="1"/>
    <col min="14090" max="14090" width="16" style="1048" customWidth="1"/>
    <col min="14091" max="14091" width="14.5703125" style="1048" customWidth="1"/>
    <col min="14092" max="14336" width="9.140625" style="1048"/>
    <col min="14337" max="14337" width="4.85546875" style="1048" customWidth="1"/>
    <col min="14338" max="14338" width="76.140625" style="1048" customWidth="1"/>
    <col min="14339" max="14339" width="13.42578125" style="1048" customWidth="1"/>
    <col min="14340" max="14340" width="6.7109375" style="1048" customWidth="1"/>
    <col min="14341" max="14341" width="10.7109375" style="1048" customWidth="1"/>
    <col min="14342" max="14342" width="7.5703125" style="1048" customWidth="1"/>
    <col min="14343" max="14344" width="12.7109375" style="1048" customWidth="1"/>
    <col min="14345" max="14345" width="21.5703125" style="1048" customWidth="1"/>
    <col min="14346" max="14346" width="16" style="1048" customWidth="1"/>
    <col min="14347" max="14347" width="14.5703125" style="1048" customWidth="1"/>
    <col min="14348" max="14592" width="9.140625" style="1048"/>
    <col min="14593" max="14593" width="4.85546875" style="1048" customWidth="1"/>
    <col min="14594" max="14594" width="76.140625" style="1048" customWidth="1"/>
    <col min="14595" max="14595" width="13.42578125" style="1048" customWidth="1"/>
    <col min="14596" max="14596" width="6.7109375" style="1048" customWidth="1"/>
    <col min="14597" max="14597" width="10.7109375" style="1048" customWidth="1"/>
    <col min="14598" max="14598" width="7.5703125" style="1048" customWidth="1"/>
    <col min="14599" max="14600" width="12.7109375" style="1048" customWidth="1"/>
    <col min="14601" max="14601" width="21.5703125" style="1048" customWidth="1"/>
    <col min="14602" max="14602" width="16" style="1048" customWidth="1"/>
    <col min="14603" max="14603" width="14.5703125" style="1048" customWidth="1"/>
    <col min="14604" max="14848" width="9.140625" style="1048"/>
    <col min="14849" max="14849" width="4.85546875" style="1048" customWidth="1"/>
    <col min="14850" max="14850" width="76.140625" style="1048" customWidth="1"/>
    <col min="14851" max="14851" width="13.42578125" style="1048" customWidth="1"/>
    <col min="14852" max="14852" width="6.7109375" style="1048" customWidth="1"/>
    <col min="14853" max="14853" width="10.7109375" style="1048" customWidth="1"/>
    <col min="14854" max="14854" width="7.5703125" style="1048" customWidth="1"/>
    <col min="14855" max="14856" width="12.7109375" style="1048" customWidth="1"/>
    <col min="14857" max="14857" width="21.5703125" style="1048" customWidth="1"/>
    <col min="14858" max="14858" width="16" style="1048" customWidth="1"/>
    <col min="14859" max="14859" width="14.5703125" style="1048" customWidth="1"/>
    <col min="14860" max="15104" width="9.140625" style="1048"/>
    <col min="15105" max="15105" width="4.85546875" style="1048" customWidth="1"/>
    <col min="15106" max="15106" width="76.140625" style="1048" customWidth="1"/>
    <col min="15107" max="15107" width="13.42578125" style="1048" customWidth="1"/>
    <col min="15108" max="15108" width="6.7109375" style="1048" customWidth="1"/>
    <col min="15109" max="15109" width="10.7109375" style="1048" customWidth="1"/>
    <col min="15110" max="15110" width="7.5703125" style="1048" customWidth="1"/>
    <col min="15111" max="15112" width="12.7109375" style="1048" customWidth="1"/>
    <col min="15113" max="15113" width="21.5703125" style="1048" customWidth="1"/>
    <col min="15114" max="15114" width="16" style="1048" customWidth="1"/>
    <col min="15115" max="15115" width="14.5703125" style="1048" customWidth="1"/>
    <col min="15116" max="15360" width="9.140625" style="1048"/>
    <col min="15361" max="15361" width="4.85546875" style="1048" customWidth="1"/>
    <col min="15362" max="15362" width="76.140625" style="1048" customWidth="1"/>
    <col min="15363" max="15363" width="13.42578125" style="1048" customWidth="1"/>
    <col min="15364" max="15364" width="6.7109375" style="1048" customWidth="1"/>
    <col min="15365" max="15365" width="10.7109375" style="1048" customWidth="1"/>
    <col min="15366" max="15366" width="7.5703125" style="1048" customWidth="1"/>
    <col min="15367" max="15368" width="12.7109375" style="1048" customWidth="1"/>
    <col min="15369" max="15369" width="21.5703125" style="1048" customWidth="1"/>
    <col min="15370" max="15370" width="16" style="1048" customWidth="1"/>
    <col min="15371" max="15371" width="14.5703125" style="1048" customWidth="1"/>
    <col min="15372" max="15616" width="9.140625" style="1048"/>
    <col min="15617" max="15617" width="4.85546875" style="1048" customWidth="1"/>
    <col min="15618" max="15618" width="76.140625" style="1048" customWidth="1"/>
    <col min="15619" max="15619" width="13.42578125" style="1048" customWidth="1"/>
    <col min="15620" max="15620" width="6.7109375" style="1048" customWidth="1"/>
    <col min="15621" max="15621" width="10.7109375" style="1048" customWidth="1"/>
    <col min="15622" max="15622" width="7.5703125" style="1048" customWidth="1"/>
    <col min="15623" max="15624" width="12.7109375" style="1048" customWidth="1"/>
    <col min="15625" max="15625" width="21.5703125" style="1048" customWidth="1"/>
    <col min="15626" max="15626" width="16" style="1048" customWidth="1"/>
    <col min="15627" max="15627" width="14.5703125" style="1048" customWidth="1"/>
    <col min="15628" max="15872" width="9.140625" style="1048"/>
    <col min="15873" max="15873" width="4.85546875" style="1048" customWidth="1"/>
    <col min="15874" max="15874" width="76.140625" style="1048" customWidth="1"/>
    <col min="15875" max="15875" width="13.42578125" style="1048" customWidth="1"/>
    <col min="15876" max="15876" width="6.7109375" style="1048" customWidth="1"/>
    <col min="15877" max="15877" width="10.7109375" style="1048" customWidth="1"/>
    <col min="15878" max="15878" width="7.5703125" style="1048" customWidth="1"/>
    <col min="15879" max="15880" width="12.7109375" style="1048" customWidth="1"/>
    <col min="15881" max="15881" width="21.5703125" style="1048" customWidth="1"/>
    <col min="15882" max="15882" width="16" style="1048" customWidth="1"/>
    <col min="15883" max="15883" width="14.5703125" style="1048" customWidth="1"/>
    <col min="15884" max="16128" width="9.140625" style="1048"/>
    <col min="16129" max="16129" width="4.85546875" style="1048" customWidth="1"/>
    <col min="16130" max="16130" width="76.140625" style="1048" customWidth="1"/>
    <col min="16131" max="16131" width="13.42578125" style="1048" customWidth="1"/>
    <col min="16132" max="16132" width="6.7109375" style="1048" customWidth="1"/>
    <col min="16133" max="16133" width="10.7109375" style="1048" customWidth="1"/>
    <col min="16134" max="16134" width="7.5703125" style="1048" customWidth="1"/>
    <col min="16135" max="16136" width="12.7109375" style="1048" customWidth="1"/>
    <col min="16137" max="16137" width="21.5703125" style="1048" customWidth="1"/>
    <col min="16138" max="16138" width="16" style="1048" customWidth="1"/>
    <col min="16139" max="16139" width="14.5703125" style="1048" customWidth="1"/>
    <col min="16140" max="16384" width="9.140625" style="1048"/>
  </cols>
  <sheetData>
    <row r="1" spans="1:9" ht="18">
      <c r="A1" s="1045"/>
      <c r="B1" s="2146" t="s">
        <v>1618</v>
      </c>
      <c r="C1" s="2146"/>
      <c r="D1" s="2146"/>
      <c r="E1" s="2146"/>
      <c r="F1" s="1046"/>
      <c r="G1" s="1047"/>
      <c r="H1" s="1047"/>
    </row>
    <row r="2" spans="1:9" ht="9" customHeight="1">
      <c r="A2" s="1049"/>
      <c r="B2" s="1049"/>
      <c r="C2" s="1049"/>
      <c r="D2" s="1049"/>
      <c r="E2" s="1049"/>
      <c r="F2" s="1049"/>
      <c r="G2" s="1049"/>
      <c r="H2" s="1049"/>
    </row>
    <row r="3" spans="1:9" ht="36" customHeight="1">
      <c r="A3" s="1050"/>
      <c r="B3" s="2147" t="s">
        <v>1619</v>
      </c>
      <c r="C3" s="2147"/>
      <c r="D3" s="2147"/>
      <c r="E3" s="2147"/>
      <c r="F3" s="2147"/>
      <c r="G3" s="2147"/>
      <c r="H3" s="1050"/>
    </row>
    <row r="4" spans="1:9" ht="10.5" customHeight="1">
      <c r="A4" s="1051"/>
      <c r="B4" s="1051"/>
      <c r="C4" s="1051"/>
      <c r="D4" s="1051"/>
      <c r="E4" s="1051"/>
      <c r="F4" s="1051"/>
      <c r="G4" s="1051"/>
      <c r="H4" s="1051"/>
    </row>
    <row r="5" spans="1:9" ht="15.75">
      <c r="A5" s="1052"/>
      <c r="B5" s="1052"/>
      <c r="C5" s="1052"/>
      <c r="D5" s="1052"/>
      <c r="F5" s="1052"/>
      <c r="G5" s="1053" t="s">
        <v>2699</v>
      </c>
      <c r="H5" s="1054"/>
    </row>
    <row r="6" spans="1:9" ht="9" customHeight="1">
      <c r="A6" s="1052"/>
      <c r="B6" s="1052"/>
      <c r="C6" s="1052"/>
      <c r="D6" s="1052"/>
      <c r="E6" s="1052"/>
      <c r="F6" s="1052"/>
      <c r="G6" s="1055"/>
      <c r="H6" s="1055"/>
    </row>
    <row r="7" spans="1:9" ht="48.75" customHeight="1">
      <c r="A7" s="2150" t="s">
        <v>2</v>
      </c>
      <c r="B7" s="2148" t="s">
        <v>3</v>
      </c>
      <c r="C7" s="2152" t="s">
        <v>1318</v>
      </c>
      <c r="D7" s="2148" t="s">
        <v>5</v>
      </c>
      <c r="E7" s="2148" t="s">
        <v>9</v>
      </c>
      <c r="F7" s="2148" t="s">
        <v>114</v>
      </c>
      <c r="G7" s="1056" t="s">
        <v>1620</v>
      </c>
      <c r="H7" s="1056" t="s">
        <v>1533</v>
      </c>
    </row>
    <row r="8" spans="1:9">
      <c r="A8" s="2151"/>
      <c r="B8" s="2149"/>
      <c r="C8" s="2153"/>
      <c r="D8" s="2149"/>
      <c r="E8" s="2149"/>
      <c r="F8" s="2149"/>
      <c r="G8" s="1057" t="s">
        <v>1347</v>
      </c>
      <c r="H8" s="1057" t="s">
        <v>1347</v>
      </c>
    </row>
    <row r="9" spans="1:9">
      <c r="A9" s="1058">
        <v>1</v>
      </c>
      <c r="B9" s="1058">
        <v>2</v>
      </c>
      <c r="C9" s="1058">
        <v>3</v>
      </c>
      <c r="D9" s="1058">
        <v>4</v>
      </c>
      <c r="E9" s="1058">
        <v>5</v>
      </c>
      <c r="F9" s="1058">
        <v>6</v>
      </c>
      <c r="G9" s="1058">
        <v>7</v>
      </c>
      <c r="H9" s="1058">
        <v>8</v>
      </c>
    </row>
    <row r="10" spans="1:9" ht="31.5" customHeight="1">
      <c r="A10" s="1059">
        <v>1</v>
      </c>
      <c r="B10" s="1060" t="s">
        <v>1621</v>
      </c>
      <c r="C10" s="1061">
        <v>7130310077</v>
      </c>
      <c r="D10" s="1062" t="s">
        <v>20</v>
      </c>
      <c r="E10" s="1063">
        <f>VLOOKUP(C10,'SOR RATE 2025-26'!A:D,4,0)/1000</f>
        <v>728.09392000000003</v>
      </c>
      <c r="F10" s="1062">
        <v>1040</v>
      </c>
      <c r="G10" s="1063">
        <f>E10*F10</f>
        <v>757217.67680000002</v>
      </c>
      <c r="H10" s="1063"/>
    </row>
    <row r="11" spans="1:9" ht="33.75" customHeight="1">
      <c r="A11" s="1059">
        <v>2</v>
      </c>
      <c r="B11" s="1060" t="s">
        <v>1614</v>
      </c>
      <c r="C11" s="1061">
        <v>7130310079</v>
      </c>
      <c r="D11" s="1062" t="s">
        <v>20</v>
      </c>
      <c r="E11" s="1063">
        <f>VLOOKUP(C11,'SOR RATE 2025-26'!A:D,4,0)/1000</f>
        <v>1315.4867300000001</v>
      </c>
      <c r="F11" s="1062">
        <v>1040</v>
      </c>
      <c r="G11" s="1063"/>
      <c r="H11" s="1063">
        <f>E11*F11</f>
        <v>1368106.1992000001</v>
      </c>
    </row>
    <row r="12" spans="1:9" ht="37.5" customHeight="1">
      <c r="A12" s="1059">
        <v>3</v>
      </c>
      <c r="B12" s="1064" t="s">
        <v>1622</v>
      </c>
      <c r="C12" s="1061">
        <v>7130352039</v>
      </c>
      <c r="D12" s="1062" t="s">
        <v>39</v>
      </c>
      <c r="E12" s="1063">
        <f>VLOOKUP(C12,'SOR RATE 2025-26'!A:D,4,0)</f>
        <v>18248.189999999999</v>
      </c>
      <c r="F12" s="1062">
        <v>2</v>
      </c>
      <c r="G12" s="1063">
        <f>E12*F12</f>
        <v>36496.379999999997</v>
      </c>
      <c r="H12" s="1063"/>
      <c r="I12" s="1065"/>
    </row>
    <row r="13" spans="1:9" ht="35.25" customHeight="1">
      <c r="A13" s="1059">
        <v>4</v>
      </c>
      <c r="B13" s="1064" t="s">
        <v>1623</v>
      </c>
      <c r="C13" s="1061">
        <v>7130352041</v>
      </c>
      <c r="D13" s="1062" t="s">
        <v>39</v>
      </c>
      <c r="E13" s="1063">
        <f>VLOOKUP(C13,'SOR RATE 2025-26'!A:D,4,0)</f>
        <v>26424.47</v>
      </c>
      <c r="F13" s="1062">
        <v>2</v>
      </c>
      <c r="G13" s="1063"/>
      <c r="H13" s="1063">
        <f>E13*F13</f>
        <v>52848.94</v>
      </c>
    </row>
    <row r="14" spans="1:9" ht="30.75" customHeight="1">
      <c r="A14" s="1062">
        <v>5</v>
      </c>
      <c r="B14" s="1066" t="s">
        <v>1624</v>
      </c>
      <c r="C14" s="1067">
        <v>7130352043</v>
      </c>
      <c r="D14" s="1062" t="s">
        <v>39</v>
      </c>
      <c r="E14" s="1063">
        <f>VLOOKUP(C14,'SOR RATE 2025-26'!A:D,4,0)</f>
        <v>9485.75</v>
      </c>
      <c r="F14" s="1062">
        <v>2</v>
      </c>
      <c r="G14" s="1063">
        <f>E14*F14</f>
        <v>18971.5</v>
      </c>
      <c r="H14" s="1063"/>
    </row>
    <row r="15" spans="1:9" ht="27" customHeight="1">
      <c r="A15" s="1062">
        <v>6</v>
      </c>
      <c r="B15" s="1066" t="s">
        <v>1615</v>
      </c>
      <c r="C15" s="1067">
        <v>7130352044</v>
      </c>
      <c r="D15" s="1062" t="s">
        <v>39</v>
      </c>
      <c r="E15" s="1063">
        <f>VLOOKUP(C15,'SOR RATE 2025-26'!A:D,4,0)</f>
        <v>11450.92</v>
      </c>
      <c r="F15" s="1062">
        <v>2</v>
      </c>
      <c r="G15" s="1063"/>
      <c r="H15" s="1063">
        <f>E15*F15</f>
        <v>22901.84</v>
      </c>
    </row>
    <row r="16" spans="1:9" ht="28.5" customHeight="1">
      <c r="A16" s="1062">
        <v>7</v>
      </c>
      <c r="B16" s="1066" t="s">
        <v>473</v>
      </c>
      <c r="C16" s="1067">
        <v>7130640027</v>
      </c>
      <c r="D16" s="1062" t="s">
        <v>474</v>
      </c>
      <c r="E16" s="1063">
        <f>VLOOKUP(C16,'SOR RATE 2025-26'!A:D,4,0)</f>
        <v>1146.99</v>
      </c>
      <c r="F16" s="1062">
        <v>10</v>
      </c>
      <c r="G16" s="1063">
        <f>E16*F16</f>
        <v>11469.9</v>
      </c>
      <c r="H16" s="1063">
        <f>E16*F16</f>
        <v>11469.9</v>
      </c>
    </row>
    <row r="17" spans="1:10" ht="33" customHeight="1">
      <c r="A17" s="1062">
        <v>8</v>
      </c>
      <c r="B17" s="1066" t="s">
        <v>1625</v>
      </c>
      <c r="C17" s="1068">
        <v>7130870043</v>
      </c>
      <c r="D17" s="1062" t="s">
        <v>25</v>
      </c>
      <c r="E17" s="1063">
        <f>VLOOKUP(C17,'SOR RATE 2025-26'!A:D,4,0)/1000</f>
        <v>71.584320000000005</v>
      </c>
      <c r="F17" s="1062">
        <v>5</v>
      </c>
      <c r="G17" s="1063">
        <f>E17*F17</f>
        <v>357.92160000000001</v>
      </c>
      <c r="H17" s="1063">
        <f>E17*F17</f>
        <v>357.92160000000001</v>
      </c>
    </row>
    <row r="18" spans="1:10" ht="47.25" customHeight="1">
      <c r="A18" s="1062">
        <v>9</v>
      </c>
      <c r="B18" s="1066" t="s">
        <v>1521</v>
      </c>
      <c r="C18" s="1067"/>
      <c r="D18" s="1062" t="s">
        <v>12</v>
      </c>
      <c r="E18" s="1063">
        <v>556</v>
      </c>
      <c r="F18" s="1062">
        <v>20</v>
      </c>
      <c r="G18" s="1063">
        <f>E18*F18</f>
        <v>11120</v>
      </c>
      <c r="H18" s="1063">
        <f t="shared" ref="H18:H27" si="0">E18*F18</f>
        <v>11120</v>
      </c>
    </row>
    <row r="19" spans="1:10" ht="24.75" customHeight="1">
      <c r="A19" s="1059">
        <v>10</v>
      </c>
      <c r="B19" s="1069" t="s">
        <v>1522</v>
      </c>
      <c r="C19" s="1062">
        <v>7130201343</v>
      </c>
      <c r="D19" s="1062" t="s">
        <v>12</v>
      </c>
      <c r="E19" s="1063">
        <f>VLOOKUP(C19,'SOR RATE 2025-26'!A:D,4,0)</f>
        <v>34.5</v>
      </c>
      <c r="F19" s="1062">
        <v>4000</v>
      </c>
      <c r="G19" s="1063">
        <f>E19*F19</f>
        <v>138000</v>
      </c>
      <c r="H19" s="1063">
        <f t="shared" si="0"/>
        <v>138000</v>
      </c>
    </row>
    <row r="20" spans="1:10" ht="45" customHeight="1">
      <c r="A20" s="1062">
        <v>11</v>
      </c>
      <c r="B20" s="1069" t="s">
        <v>1534</v>
      </c>
      <c r="C20" s="1062">
        <v>7132498006</v>
      </c>
      <c r="D20" s="1062" t="s">
        <v>63</v>
      </c>
      <c r="E20" s="1063">
        <f>VLOOKUP(C20,'SOR RATE 2025-26'!A:D,4,0)</f>
        <v>682.5</v>
      </c>
      <c r="F20" s="1062">
        <v>150</v>
      </c>
      <c r="G20" s="1063">
        <f t="shared" ref="G20:G27" si="1">E20*F20</f>
        <v>102375</v>
      </c>
      <c r="H20" s="1063">
        <f t="shared" si="0"/>
        <v>102375</v>
      </c>
    </row>
    <row r="21" spans="1:10" ht="27.75" customHeight="1">
      <c r="A21" s="1062">
        <v>12</v>
      </c>
      <c r="B21" s="1070" t="s">
        <v>1355</v>
      </c>
      <c r="C21" s="1071">
        <v>7130840029</v>
      </c>
      <c r="D21" s="1072" t="s">
        <v>32</v>
      </c>
      <c r="E21" s="1063">
        <f>VLOOKUP(C21,'SOR RATE 2025-26'!A:D,4,0)</f>
        <v>316.74</v>
      </c>
      <c r="F21" s="1062">
        <v>6</v>
      </c>
      <c r="G21" s="1063">
        <f t="shared" si="1"/>
        <v>1900.44</v>
      </c>
      <c r="H21" s="1063">
        <f t="shared" si="0"/>
        <v>1900.44</v>
      </c>
    </row>
    <row r="22" spans="1:10" ht="27.75" customHeight="1">
      <c r="A22" s="1062">
        <v>13</v>
      </c>
      <c r="B22" s="1070" t="s">
        <v>1524</v>
      </c>
      <c r="C22" s="1071">
        <v>7130830060</v>
      </c>
      <c r="D22" s="1072" t="s">
        <v>20</v>
      </c>
      <c r="E22" s="1063">
        <f>VLOOKUP(C22,'SOR RATE 2025-26'!A:D,4,0)/1000</f>
        <v>80.886420000000001</v>
      </c>
      <c r="F22" s="1062">
        <v>18</v>
      </c>
      <c r="G22" s="1063">
        <f t="shared" si="1"/>
        <v>1455.9555600000001</v>
      </c>
      <c r="H22" s="1063">
        <f t="shared" si="0"/>
        <v>1455.9555600000001</v>
      </c>
    </row>
    <row r="23" spans="1:10" ht="36.75" customHeight="1">
      <c r="A23" s="1062">
        <v>14</v>
      </c>
      <c r="B23" s="1070" t="s">
        <v>1535</v>
      </c>
      <c r="C23" s="1071">
        <v>7130830585</v>
      </c>
      <c r="D23" s="1072" t="s">
        <v>55</v>
      </c>
      <c r="E23" s="1063">
        <f>VLOOKUP(C23,'SOR RATE 2025-26'!A:D,4,0)</f>
        <v>360.25</v>
      </c>
      <c r="F23" s="1062">
        <v>6</v>
      </c>
      <c r="G23" s="1063">
        <f t="shared" si="1"/>
        <v>2161.5</v>
      </c>
      <c r="H23" s="1063">
        <f t="shared" si="0"/>
        <v>2161.5</v>
      </c>
    </row>
    <row r="24" spans="1:10" ht="39.75" customHeight="1">
      <c r="A24" s="1062">
        <v>15</v>
      </c>
      <c r="B24" s="1066" t="s">
        <v>1626</v>
      </c>
      <c r="C24" s="1062">
        <v>7130642039</v>
      </c>
      <c r="D24" s="1062" t="s">
        <v>12</v>
      </c>
      <c r="E24" s="1063">
        <f>VLOOKUP(C24,'SOR RATE 2025-26'!A:D,4,0)</f>
        <v>902.45</v>
      </c>
      <c r="F24" s="1062">
        <v>10</v>
      </c>
      <c r="G24" s="1063">
        <f>E24*F24</f>
        <v>9024.5</v>
      </c>
      <c r="H24" s="1063">
        <f>E24*F24</f>
        <v>9024.5</v>
      </c>
    </row>
    <row r="25" spans="1:10" ht="29.25" customHeight="1">
      <c r="A25" s="1062">
        <v>16</v>
      </c>
      <c r="B25" s="211" t="s">
        <v>1527</v>
      </c>
      <c r="C25" s="275">
        <v>7130830603</v>
      </c>
      <c r="D25" s="465" t="s">
        <v>55</v>
      </c>
      <c r="E25" s="1063">
        <f>VLOOKUP(C25,'SOR RATE 2025-26'!A:D,4,0)</f>
        <v>413.24</v>
      </c>
      <c r="F25" s="1062">
        <v>4</v>
      </c>
      <c r="G25" s="1063">
        <f>F25*E25</f>
        <v>1652.96</v>
      </c>
      <c r="H25" s="1063">
        <f>F25*E25</f>
        <v>1652.96</v>
      </c>
      <c r="I25" s="187"/>
    </row>
    <row r="26" spans="1:10" ht="25.5" customHeight="1">
      <c r="A26" s="1062">
        <v>17</v>
      </c>
      <c r="B26" s="1066" t="s">
        <v>1536</v>
      </c>
      <c r="C26" s="1073" t="s">
        <v>1537</v>
      </c>
      <c r="D26" s="1062" t="s">
        <v>25</v>
      </c>
      <c r="E26" s="1063">
        <v>84.32</v>
      </c>
      <c r="F26" s="1062">
        <v>3</v>
      </c>
      <c r="G26" s="1063">
        <f t="shared" si="1"/>
        <v>252.95999999999998</v>
      </c>
      <c r="H26" s="1063">
        <f>E26*F26</f>
        <v>252.95999999999998</v>
      </c>
    </row>
    <row r="27" spans="1:10" ht="18" customHeight="1">
      <c r="A27" s="1062">
        <v>18</v>
      </c>
      <c r="B27" s="1066" t="s">
        <v>1265</v>
      </c>
      <c r="C27" s="1062">
        <v>7132498054</v>
      </c>
      <c r="D27" s="1062" t="s">
        <v>12</v>
      </c>
      <c r="E27" s="1063">
        <f>VLOOKUP(C27,'SOR RATE 2025-26'!A:D,4,0)</f>
        <v>6.3</v>
      </c>
      <c r="F27" s="1062">
        <v>4400</v>
      </c>
      <c r="G27" s="1063">
        <f t="shared" si="1"/>
        <v>27720</v>
      </c>
      <c r="H27" s="1063">
        <f t="shared" si="0"/>
        <v>27720</v>
      </c>
    </row>
    <row r="28" spans="1:10" ht="60.75" customHeight="1">
      <c r="A28" s="1059">
        <v>19</v>
      </c>
      <c r="B28" s="1064" t="s">
        <v>1538</v>
      </c>
      <c r="C28" s="1074"/>
      <c r="D28" s="1062" t="s">
        <v>92</v>
      </c>
      <c r="E28" s="1063" t="s">
        <v>92</v>
      </c>
      <c r="F28" s="1062" t="s">
        <v>92</v>
      </c>
      <c r="G28" s="1063">
        <v>25000</v>
      </c>
      <c r="H28" s="1063">
        <v>25000</v>
      </c>
    </row>
    <row r="29" spans="1:10" ht="23.25" customHeight="1">
      <c r="A29" s="1056">
        <v>20</v>
      </c>
      <c r="B29" s="220" t="s">
        <v>45</v>
      </c>
      <c r="C29" s="1075"/>
      <c r="D29" s="1076"/>
      <c r="E29" s="1077"/>
      <c r="F29" s="1077"/>
      <c r="G29" s="1078">
        <f>SUM(G10:G28)</f>
        <v>1145176.6939599998</v>
      </c>
      <c r="H29" s="1078">
        <f>SUM(H10:H28)</f>
        <v>1776348.1163599999</v>
      </c>
    </row>
    <row r="30" spans="1:10" ht="24.75" customHeight="1">
      <c r="A30" s="1056">
        <v>21</v>
      </c>
      <c r="B30" s="220" t="s">
        <v>46</v>
      </c>
      <c r="C30" s="1075"/>
      <c r="D30" s="1079"/>
      <c r="E30" s="1077"/>
      <c r="F30" s="1080"/>
      <c r="G30" s="1078">
        <f>G29/1.18</f>
        <v>970488.72369491518</v>
      </c>
      <c r="H30" s="1078">
        <f>H29/1.18</f>
        <v>1505379.7596271187</v>
      </c>
      <c r="I30" s="457"/>
      <c r="J30" s="1081"/>
    </row>
    <row r="31" spans="1:10" ht="17.25" customHeight="1">
      <c r="A31" s="1062">
        <v>22</v>
      </c>
      <c r="B31" s="224" t="s">
        <v>2026</v>
      </c>
      <c r="C31" s="1082"/>
      <c r="D31" s="1083"/>
      <c r="E31" s="1072">
        <v>7.4999999999999997E-2</v>
      </c>
      <c r="F31" s="1084"/>
      <c r="G31" s="227">
        <f>E31*G30</f>
        <v>72786.654277118636</v>
      </c>
      <c r="H31" s="227">
        <f>E31*H30</f>
        <v>112903.4819720339</v>
      </c>
      <c r="I31" s="1009"/>
      <c r="J31" s="1045"/>
    </row>
    <row r="32" spans="1:10" ht="22.5" customHeight="1">
      <c r="A32" s="1062">
        <v>23</v>
      </c>
      <c r="B32" s="1066" t="s">
        <v>2006</v>
      </c>
      <c r="C32" s="1085"/>
      <c r="D32" s="1062" t="s">
        <v>12</v>
      </c>
      <c r="E32" s="227">
        <f>3266.55*1.029</f>
        <v>3361.2799500000001</v>
      </c>
      <c r="F32" s="1072">
        <v>10</v>
      </c>
      <c r="G32" s="1063">
        <f>E32*F32</f>
        <v>33612.799500000001</v>
      </c>
      <c r="H32" s="1063">
        <f>E32*F32</f>
        <v>33612.799500000001</v>
      </c>
      <c r="I32" s="1086"/>
      <c r="J32" s="1081"/>
    </row>
    <row r="33" spans="1:10" ht="22.5" customHeight="1">
      <c r="A33" s="1062">
        <v>24</v>
      </c>
      <c r="B33" s="214" t="s">
        <v>1627</v>
      </c>
      <c r="C33" s="1066"/>
      <c r="D33" s="1072" t="s">
        <v>210</v>
      </c>
      <c r="E33" s="1063"/>
      <c r="F33" s="1062"/>
      <c r="G33" s="227">
        <v>544859.81000000006</v>
      </c>
      <c r="H33" s="227">
        <v>724557.87</v>
      </c>
    </row>
    <row r="34" spans="1:10" ht="22.5" customHeight="1">
      <c r="A34" s="1062">
        <v>25</v>
      </c>
      <c r="B34" s="616" t="s">
        <v>1902</v>
      </c>
      <c r="C34" s="1066"/>
      <c r="D34" s="1072"/>
      <c r="E34" s="1063"/>
      <c r="F34" s="1062"/>
      <c r="G34" s="227"/>
      <c r="H34" s="227"/>
      <c r="I34" s="897"/>
    </row>
    <row r="35" spans="1:10" ht="21.75" customHeight="1">
      <c r="A35" s="1062" t="s">
        <v>1857</v>
      </c>
      <c r="B35" s="616" t="s">
        <v>2027</v>
      </c>
      <c r="C35" s="1066"/>
      <c r="D35" s="1072"/>
      <c r="E35" s="342">
        <v>0.02</v>
      </c>
      <c r="F35" s="1062"/>
      <c r="G35" s="227">
        <f>E35*G30</f>
        <v>19409.774473898306</v>
      </c>
      <c r="H35" s="227">
        <f>E35*H30</f>
        <v>30107.595192542376</v>
      </c>
      <c r="I35" s="897"/>
    </row>
    <row r="36" spans="1:10" ht="41.25" customHeight="1">
      <c r="A36" s="1062">
        <v>26</v>
      </c>
      <c r="B36" s="616" t="s">
        <v>2686</v>
      </c>
      <c r="C36" s="1066"/>
      <c r="D36" s="1072"/>
      <c r="E36" s="1063"/>
      <c r="F36" s="1062"/>
      <c r="G36" s="227">
        <f>(G35+G33+G32+G31+G30)*0.125</f>
        <v>205144.72024324152</v>
      </c>
      <c r="H36" s="227">
        <f>(H35+H33+H32+H31+H30)*0.125</f>
        <v>300820.18828646187</v>
      </c>
      <c r="I36" s="1803"/>
    </row>
    <row r="37" spans="1:10" ht="30" customHeight="1">
      <c r="A37" s="1056">
        <v>27</v>
      </c>
      <c r="B37" s="235" t="s">
        <v>1973</v>
      </c>
      <c r="C37" s="1087"/>
      <c r="D37" s="1087"/>
      <c r="E37" s="1088"/>
      <c r="F37" s="1088"/>
      <c r="G37" s="1089">
        <f>G36+G35+G33+G32+G31+G30</f>
        <v>1846302.4821891738</v>
      </c>
      <c r="H37" s="1089">
        <f>H36+H35+H33+H32+H31+H30</f>
        <v>2707381.6945781568</v>
      </c>
      <c r="I37" s="1086"/>
      <c r="J37" s="1086"/>
    </row>
    <row r="38" spans="1:10" ht="24" customHeight="1">
      <c r="A38" s="1062">
        <v>28</v>
      </c>
      <c r="B38" s="224" t="s">
        <v>1891</v>
      </c>
      <c r="C38" s="1087"/>
      <c r="D38" s="1087"/>
      <c r="E38" s="1088">
        <v>0.09</v>
      </c>
      <c r="F38" s="1088"/>
      <c r="G38" s="227">
        <f>G37*E38</f>
        <v>166167.22339702563</v>
      </c>
      <c r="H38" s="227">
        <f>H37*E38</f>
        <v>243664.35251203409</v>
      </c>
      <c r="I38" s="1090"/>
      <c r="J38" s="1090"/>
    </row>
    <row r="39" spans="1:10" ht="24" customHeight="1">
      <c r="A39" s="1062">
        <v>29</v>
      </c>
      <c r="B39" s="224" t="s">
        <v>1892</v>
      </c>
      <c r="C39" s="1087"/>
      <c r="D39" s="1087"/>
      <c r="E39" s="1062">
        <v>0.09</v>
      </c>
      <c r="F39" s="1088"/>
      <c r="G39" s="227">
        <f>G37*E39</f>
        <v>166167.22339702563</v>
      </c>
      <c r="H39" s="227">
        <f>H37*E39</f>
        <v>243664.35251203409</v>
      </c>
    </row>
    <row r="40" spans="1:10" ht="42" customHeight="1">
      <c r="A40" s="1062">
        <v>30</v>
      </c>
      <c r="B40" s="1064" t="s">
        <v>1539</v>
      </c>
      <c r="C40" s="1091"/>
      <c r="D40" s="1066"/>
      <c r="E40" s="1062"/>
      <c r="F40" s="1062"/>
      <c r="G40" s="227"/>
      <c r="H40" s="227"/>
    </row>
    <row r="41" spans="1:10" ht="33" customHeight="1">
      <c r="A41" s="1062">
        <v>31</v>
      </c>
      <c r="B41" s="450" t="s">
        <v>2342</v>
      </c>
      <c r="C41" s="1087"/>
      <c r="D41" s="1087"/>
      <c r="E41" s="1088"/>
      <c r="F41" s="1088"/>
      <c r="G41" s="227">
        <f>G37+G38+G39+G40</f>
        <v>2178636.928983225</v>
      </c>
      <c r="H41" s="227">
        <f>H37+H38+H39+H40</f>
        <v>3194710.3996022251</v>
      </c>
    </row>
    <row r="42" spans="1:10" ht="29.25" customHeight="1">
      <c r="A42" s="1056">
        <v>32</v>
      </c>
      <c r="B42" s="235" t="s">
        <v>49</v>
      </c>
      <c r="C42" s="1087"/>
      <c r="D42" s="1087"/>
      <c r="E42" s="1088"/>
      <c r="F42" s="1088"/>
      <c r="G42" s="1089">
        <f>ROUND(G41,0)</f>
        <v>2178637</v>
      </c>
      <c r="H42" s="1089">
        <f>ROUND(H41,0)</f>
        <v>3194710</v>
      </c>
    </row>
    <row r="43" spans="1:10">
      <c r="A43" s="1092"/>
      <c r="B43" s="1092"/>
      <c r="C43" s="1092"/>
      <c r="D43" s="1092"/>
      <c r="E43" s="1092"/>
      <c r="F43" s="1092"/>
      <c r="G43" s="1092"/>
      <c r="H43" s="1092"/>
    </row>
    <row r="44" spans="1:10" ht="17.25" customHeight="1">
      <c r="A44" s="1093" t="s">
        <v>1540</v>
      </c>
      <c r="B44" s="2144" t="s">
        <v>1541</v>
      </c>
      <c r="C44" s="2144"/>
      <c r="D44" s="1094"/>
      <c r="E44" s="1094"/>
      <c r="F44" s="1094"/>
      <c r="G44" s="1094"/>
      <c r="H44" s="1094"/>
    </row>
    <row r="45" spans="1:10" ht="47.25" customHeight="1">
      <c r="A45" s="1093" t="s">
        <v>1542</v>
      </c>
      <c r="B45" s="2144" t="s">
        <v>1628</v>
      </c>
      <c r="C45" s="2144"/>
      <c r="D45" s="1094"/>
      <c r="E45" s="1094"/>
      <c r="F45" s="1094"/>
      <c r="G45" s="1095"/>
      <c r="H45" s="1095"/>
    </row>
    <row r="46" spans="1:10">
      <c r="A46" s="1093" t="s">
        <v>1543</v>
      </c>
      <c r="B46" s="2145" t="s">
        <v>1544</v>
      </c>
      <c r="C46" s="2145"/>
      <c r="G46" s="1096"/>
      <c r="H46" s="1096"/>
    </row>
    <row r="47" spans="1:10" ht="18" customHeight="1">
      <c r="A47" s="1093" t="s">
        <v>1545</v>
      </c>
      <c r="B47" s="2144" t="s">
        <v>1546</v>
      </c>
      <c r="C47" s="2144"/>
    </row>
    <row r="48" spans="1:10" s="183" customFormat="1" ht="18.75" customHeight="1">
      <c r="A48" s="2019" t="s">
        <v>1447</v>
      </c>
      <c r="B48" s="2020"/>
      <c r="C48" s="2020"/>
      <c r="D48" s="2020"/>
      <c r="E48" s="2020"/>
      <c r="F48" s="2020"/>
      <c r="G48" s="2021"/>
    </row>
    <row r="49" spans="1:7" s="183" customFormat="1" ht="17.25" customHeight="1">
      <c r="A49" s="2022" t="s">
        <v>1448</v>
      </c>
      <c r="B49" s="2023"/>
      <c r="C49" s="2023"/>
      <c r="D49" s="2023"/>
      <c r="E49" s="2023"/>
      <c r="F49" s="2023"/>
      <c r="G49" s="2024"/>
    </row>
    <row r="50" spans="1:7" s="183" customFormat="1" ht="12.75">
      <c r="A50" s="364"/>
      <c r="B50" s="365"/>
      <c r="C50" s="366"/>
      <c r="D50" s="363"/>
      <c r="E50" s="366"/>
      <c r="F50" s="366"/>
      <c r="G50" s="363"/>
    </row>
    <row r="51" spans="1:7" s="183" customFormat="1" ht="35.25" customHeight="1">
      <c r="A51" s="1961" t="s">
        <v>2737</v>
      </c>
      <c r="B51" s="1961"/>
      <c r="C51" s="1961"/>
      <c r="D51" s="1961"/>
      <c r="E51" s="1961"/>
      <c r="F51" s="1961"/>
      <c r="G51" s="1961"/>
    </row>
    <row r="52" spans="1:7" s="183" customFormat="1" ht="12.75" customHeight="1">
      <c r="A52" s="1961" t="s">
        <v>1856</v>
      </c>
      <c r="B52" s="1961"/>
      <c r="C52" s="1961"/>
      <c r="D52" s="1961"/>
      <c r="E52" s="1961"/>
      <c r="F52" s="1961"/>
      <c r="G52" s="1961"/>
    </row>
    <row r="53" spans="1:7" s="183" customFormat="1" ht="12.75">
      <c r="A53" s="369" t="s">
        <v>1450</v>
      </c>
      <c r="B53" s="365"/>
      <c r="C53" s="366"/>
      <c r="D53" s="363"/>
      <c r="E53" s="366"/>
      <c r="F53" s="366"/>
      <c r="G53" s="363"/>
    </row>
    <row r="55" spans="1:7" s="1" customFormat="1" ht="20.25">
      <c r="A55" s="1481" t="s">
        <v>2310</v>
      </c>
      <c r="B55" s="1" t="s">
        <v>2311</v>
      </c>
    </row>
  </sheetData>
  <mergeCells count="16">
    <mergeCell ref="B1:E1"/>
    <mergeCell ref="B3:G3"/>
    <mergeCell ref="F7:F8"/>
    <mergeCell ref="A7:A8"/>
    <mergeCell ref="B7:B8"/>
    <mergeCell ref="C7:C8"/>
    <mergeCell ref="D7:D8"/>
    <mergeCell ref="E7:E8"/>
    <mergeCell ref="A48:G48"/>
    <mergeCell ref="A49:G49"/>
    <mergeCell ref="A51:G51"/>
    <mergeCell ref="A52:G52"/>
    <mergeCell ref="B44:C44"/>
    <mergeCell ref="B45:C45"/>
    <mergeCell ref="B46:C46"/>
    <mergeCell ref="B47:C47"/>
  </mergeCells>
  <conditionalFormatting sqref="B29">
    <cfRule type="cellIs" dxfId="14" priority="2" stopIfTrue="1" operator="equal">
      <formula>"?"</formula>
    </cfRule>
  </conditionalFormatting>
  <conditionalFormatting sqref="B30">
    <cfRule type="cellIs" dxfId="13" priority="1" stopIfTrue="1" operator="equal">
      <formula>"?"</formula>
    </cfRule>
  </conditionalFormatting>
  <pageMargins left="0.17" right="0.18" top="0.27" bottom="0.27" header="0.18" footer="0.17"/>
  <pageSetup paperSize="9" scale="94" orientation="landscape"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96" zoomScaleNormal="96" workbookViewId="0">
      <pane xSplit="2" ySplit="8" topLeftCell="C9" activePane="bottomRight" state="frozen"/>
      <selection pane="topRight" activeCell="C1" sqref="C1"/>
      <selection pane="bottomLeft" activeCell="A9" sqref="A9"/>
      <selection pane="bottomRight" activeCell="B39" sqref="B39"/>
    </sheetView>
  </sheetViews>
  <sheetFormatPr defaultRowHeight="12.75"/>
  <cols>
    <col min="1" max="1" width="4.85546875" style="183" customWidth="1"/>
    <col min="2" max="2" width="65.42578125" style="183" customWidth="1"/>
    <col min="3" max="3" width="13.7109375" style="183" customWidth="1"/>
    <col min="4" max="4" width="6.5703125" style="183" customWidth="1"/>
    <col min="5" max="5" width="6.7109375" style="183" bestFit="1" customWidth="1"/>
    <col min="6" max="6" width="18.7109375" style="183" customWidth="1"/>
    <col min="7" max="7" width="17.85546875" style="183" customWidth="1"/>
    <col min="8" max="8" width="24.140625" style="183" customWidth="1"/>
    <col min="9" max="9" width="20" style="183" customWidth="1"/>
    <col min="10" max="10" width="15.5703125" style="183" customWidth="1"/>
    <col min="11" max="256" width="9.140625" style="183"/>
    <col min="257" max="257" width="4.85546875" style="183" customWidth="1"/>
    <col min="258" max="258" width="65.42578125" style="183" customWidth="1"/>
    <col min="259" max="259" width="13.28515625" style="183" customWidth="1"/>
    <col min="260" max="260" width="5.85546875" style="183" bestFit="1" customWidth="1"/>
    <col min="261" max="261" width="6.7109375" style="183" bestFit="1" customWidth="1"/>
    <col min="262" max="262" width="10.85546875" style="183" bestFit="1" customWidth="1"/>
    <col min="263" max="263" width="11.85546875" style="183" bestFit="1" customWidth="1"/>
    <col min="264" max="264" width="24.140625" style="183" customWidth="1"/>
    <col min="265" max="265" width="20" style="183" customWidth="1"/>
    <col min="266" max="266" width="15.5703125" style="183" customWidth="1"/>
    <col min="267" max="512" width="9.140625" style="183"/>
    <col min="513" max="513" width="4.85546875" style="183" customWidth="1"/>
    <col min="514" max="514" width="65.42578125" style="183" customWidth="1"/>
    <col min="515" max="515" width="13.28515625" style="183" customWidth="1"/>
    <col min="516" max="516" width="5.85546875" style="183" bestFit="1" customWidth="1"/>
    <col min="517" max="517" width="6.7109375" style="183" bestFit="1" customWidth="1"/>
    <col min="518" max="518" width="10.85546875" style="183" bestFit="1" customWidth="1"/>
    <col min="519" max="519" width="11.85546875" style="183" bestFit="1" customWidth="1"/>
    <col min="520" max="520" width="24.140625" style="183" customWidth="1"/>
    <col min="521" max="521" width="20" style="183" customWidth="1"/>
    <col min="522" max="522" width="15.5703125" style="183" customWidth="1"/>
    <col min="523" max="768" width="9.140625" style="183"/>
    <col min="769" max="769" width="4.85546875" style="183" customWidth="1"/>
    <col min="770" max="770" width="65.42578125" style="183" customWidth="1"/>
    <col min="771" max="771" width="13.28515625" style="183" customWidth="1"/>
    <col min="772" max="772" width="5.85546875" style="183" bestFit="1" customWidth="1"/>
    <col min="773" max="773" width="6.7109375" style="183" bestFit="1" customWidth="1"/>
    <col min="774" max="774" width="10.85546875" style="183" bestFit="1" customWidth="1"/>
    <col min="775" max="775" width="11.85546875" style="183" bestFit="1" customWidth="1"/>
    <col min="776" max="776" width="24.140625" style="183" customWidth="1"/>
    <col min="777" max="777" width="20" style="183" customWidth="1"/>
    <col min="778" max="778" width="15.5703125" style="183" customWidth="1"/>
    <col min="779" max="1024" width="9.140625" style="183"/>
    <col min="1025" max="1025" width="4.85546875" style="183" customWidth="1"/>
    <col min="1026" max="1026" width="65.42578125" style="183" customWidth="1"/>
    <col min="1027" max="1027" width="13.28515625" style="183" customWidth="1"/>
    <col min="1028" max="1028" width="5.85546875" style="183" bestFit="1" customWidth="1"/>
    <col min="1029" max="1029" width="6.7109375" style="183" bestFit="1" customWidth="1"/>
    <col min="1030" max="1030" width="10.85546875" style="183" bestFit="1" customWidth="1"/>
    <col min="1031" max="1031" width="11.85546875" style="183" bestFit="1" customWidth="1"/>
    <col min="1032" max="1032" width="24.140625" style="183" customWidth="1"/>
    <col min="1033" max="1033" width="20" style="183" customWidth="1"/>
    <col min="1034" max="1034" width="15.5703125" style="183" customWidth="1"/>
    <col min="1035" max="1280" width="9.140625" style="183"/>
    <col min="1281" max="1281" width="4.85546875" style="183" customWidth="1"/>
    <col min="1282" max="1282" width="65.42578125" style="183" customWidth="1"/>
    <col min="1283" max="1283" width="13.28515625" style="183" customWidth="1"/>
    <col min="1284" max="1284" width="5.85546875" style="183" bestFit="1" customWidth="1"/>
    <col min="1285" max="1285" width="6.7109375" style="183" bestFit="1" customWidth="1"/>
    <col min="1286" max="1286" width="10.85546875" style="183" bestFit="1" customWidth="1"/>
    <col min="1287" max="1287" width="11.85546875" style="183" bestFit="1" customWidth="1"/>
    <col min="1288" max="1288" width="24.140625" style="183" customWidth="1"/>
    <col min="1289" max="1289" width="20" style="183" customWidth="1"/>
    <col min="1290" max="1290" width="15.5703125" style="183" customWidth="1"/>
    <col min="1291" max="1536" width="9.140625" style="183"/>
    <col min="1537" max="1537" width="4.85546875" style="183" customWidth="1"/>
    <col min="1538" max="1538" width="65.42578125" style="183" customWidth="1"/>
    <col min="1539" max="1539" width="13.28515625" style="183" customWidth="1"/>
    <col min="1540" max="1540" width="5.85546875" style="183" bestFit="1" customWidth="1"/>
    <col min="1541" max="1541" width="6.7109375" style="183" bestFit="1" customWidth="1"/>
    <col min="1542" max="1542" width="10.85546875" style="183" bestFit="1" customWidth="1"/>
    <col min="1543" max="1543" width="11.85546875" style="183" bestFit="1" customWidth="1"/>
    <col min="1544" max="1544" width="24.140625" style="183" customWidth="1"/>
    <col min="1545" max="1545" width="20" style="183" customWidth="1"/>
    <col min="1546" max="1546" width="15.5703125" style="183" customWidth="1"/>
    <col min="1547" max="1792" width="9.140625" style="183"/>
    <col min="1793" max="1793" width="4.85546875" style="183" customWidth="1"/>
    <col min="1794" max="1794" width="65.42578125" style="183" customWidth="1"/>
    <col min="1795" max="1795" width="13.28515625" style="183" customWidth="1"/>
    <col min="1796" max="1796" width="5.85546875" style="183" bestFit="1" customWidth="1"/>
    <col min="1797" max="1797" width="6.7109375" style="183" bestFit="1" customWidth="1"/>
    <col min="1798" max="1798" width="10.85546875" style="183" bestFit="1" customWidth="1"/>
    <col min="1799" max="1799" width="11.85546875" style="183" bestFit="1" customWidth="1"/>
    <col min="1800" max="1800" width="24.140625" style="183" customWidth="1"/>
    <col min="1801" max="1801" width="20" style="183" customWidth="1"/>
    <col min="1802" max="1802" width="15.5703125" style="183" customWidth="1"/>
    <col min="1803" max="2048" width="9.140625" style="183"/>
    <col min="2049" max="2049" width="4.85546875" style="183" customWidth="1"/>
    <col min="2050" max="2050" width="65.42578125" style="183" customWidth="1"/>
    <col min="2051" max="2051" width="13.28515625" style="183" customWidth="1"/>
    <col min="2052" max="2052" width="5.85546875" style="183" bestFit="1" customWidth="1"/>
    <col min="2053" max="2053" width="6.7109375" style="183" bestFit="1" customWidth="1"/>
    <col min="2054" max="2054" width="10.85546875" style="183" bestFit="1" customWidth="1"/>
    <col min="2055" max="2055" width="11.85546875" style="183" bestFit="1" customWidth="1"/>
    <col min="2056" max="2056" width="24.140625" style="183" customWidth="1"/>
    <col min="2057" max="2057" width="20" style="183" customWidth="1"/>
    <col min="2058" max="2058" width="15.5703125" style="183" customWidth="1"/>
    <col min="2059" max="2304" width="9.140625" style="183"/>
    <col min="2305" max="2305" width="4.85546875" style="183" customWidth="1"/>
    <col min="2306" max="2306" width="65.42578125" style="183" customWidth="1"/>
    <col min="2307" max="2307" width="13.28515625" style="183" customWidth="1"/>
    <col min="2308" max="2308" width="5.85546875" style="183" bestFit="1" customWidth="1"/>
    <col min="2309" max="2309" width="6.7109375" style="183" bestFit="1" customWidth="1"/>
    <col min="2310" max="2310" width="10.85546875" style="183" bestFit="1" customWidth="1"/>
    <col min="2311" max="2311" width="11.85546875" style="183" bestFit="1" customWidth="1"/>
    <col min="2312" max="2312" width="24.140625" style="183" customWidth="1"/>
    <col min="2313" max="2313" width="20" style="183" customWidth="1"/>
    <col min="2314" max="2314" width="15.5703125" style="183" customWidth="1"/>
    <col min="2315" max="2560" width="9.140625" style="183"/>
    <col min="2561" max="2561" width="4.85546875" style="183" customWidth="1"/>
    <col min="2562" max="2562" width="65.42578125" style="183" customWidth="1"/>
    <col min="2563" max="2563" width="13.28515625" style="183" customWidth="1"/>
    <col min="2564" max="2564" width="5.85546875" style="183" bestFit="1" customWidth="1"/>
    <col min="2565" max="2565" width="6.7109375" style="183" bestFit="1" customWidth="1"/>
    <col min="2566" max="2566" width="10.85546875" style="183" bestFit="1" customWidth="1"/>
    <col min="2567" max="2567" width="11.85546875" style="183" bestFit="1" customWidth="1"/>
    <col min="2568" max="2568" width="24.140625" style="183" customWidth="1"/>
    <col min="2569" max="2569" width="20" style="183" customWidth="1"/>
    <col min="2570" max="2570" width="15.5703125" style="183" customWidth="1"/>
    <col min="2571" max="2816" width="9.140625" style="183"/>
    <col min="2817" max="2817" width="4.85546875" style="183" customWidth="1"/>
    <col min="2818" max="2818" width="65.42578125" style="183" customWidth="1"/>
    <col min="2819" max="2819" width="13.28515625" style="183" customWidth="1"/>
    <col min="2820" max="2820" width="5.85546875" style="183" bestFit="1" customWidth="1"/>
    <col min="2821" max="2821" width="6.7109375" style="183" bestFit="1" customWidth="1"/>
    <col min="2822" max="2822" width="10.85546875" style="183" bestFit="1" customWidth="1"/>
    <col min="2823" max="2823" width="11.85546875" style="183" bestFit="1" customWidth="1"/>
    <col min="2824" max="2824" width="24.140625" style="183" customWidth="1"/>
    <col min="2825" max="2825" width="20" style="183" customWidth="1"/>
    <col min="2826" max="2826" width="15.5703125" style="183" customWidth="1"/>
    <col min="2827" max="3072" width="9.140625" style="183"/>
    <col min="3073" max="3073" width="4.85546875" style="183" customWidth="1"/>
    <col min="3074" max="3074" width="65.42578125" style="183" customWidth="1"/>
    <col min="3075" max="3075" width="13.28515625" style="183" customWidth="1"/>
    <col min="3076" max="3076" width="5.85546875" style="183" bestFit="1" customWidth="1"/>
    <col min="3077" max="3077" width="6.7109375" style="183" bestFit="1" customWidth="1"/>
    <col min="3078" max="3078" width="10.85546875" style="183" bestFit="1" customWidth="1"/>
    <col min="3079" max="3079" width="11.85546875" style="183" bestFit="1" customWidth="1"/>
    <col min="3080" max="3080" width="24.140625" style="183" customWidth="1"/>
    <col min="3081" max="3081" width="20" style="183" customWidth="1"/>
    <col min="3082" max="3082" width="15.5703125" style="183" customWidth="1"/>
    <col min="3083" max="3328" width="9.140625" style="183"/>
    <col min="3329" max="3329" width="4.85546875" style="183" customWidth="1"/>
    <col min="3330" max="3330" width="65.42578125" style="183" customWidth="1"/>
    <col min="3331" max="3331" width="13.28515625" style="183" customWidth="1"/>
    <col min="3332" max="3332" width="5.85546875" style="183" bestFit="1" customWidth="1"/>
    <col min="3333" max="3333" width="6.7109375" style="183" bestFit="1" customWidth="1"/>
    <col min="3334" max="3334" width="10.85546875" style="183" bestFit="1" customWidth="1"/>
    <col min="3335" max="3335" width="11.85546875" style="183" bestFit="1" customWidth="1"/>
    <col min="3336" max="3336" width="24.140625" style="183" customWidth="1"/>
    <col min="3337" max="3337" width="20" style="183" customWidth="1"/>
    <col min="3338" max="3338" width="15.5703125" style="183" customWidth="1"/>
    <col min="3339" max="3584" width="9.140625" style="183"/>
    <col min="3585" max="3585" width="4.85546875" style="183" customWidth="1"/>
    <col min="3586" max="3586" width="65.42578125" style="183" customWidth="1"/>
    <col min="3587" max="3587" width="13.28515625" style="183" customWidth="1"/>
    <col min="3588" max="3588" width="5.85546875" style="183" bestFit="1" customWidth="1"/>
    <col min="3589" max="3589" width="6.7109375" style="183" bestFit="1" customWidth="1"/>
    <col min="3590" max="3590" width="10.85546875" style="183" bestFit="1" customWidth="1"/>
    <col min="3591" max="3591" width="11.85546875" style="183" bestFit="1" customWidth="1"/>
    <col min="3592" max="3592" width="24.140625" style="183" customWidth="1"/>
    <col min="3593" max="3593" width="20" style="183" customWidth="1"/>
    <col min="3594" max="3594" width="15.5703125" style="183" customWidth="1"/>
    <col min="3595" max="3840" width="9.140625" style="183"/>
    <col min="3841" max="3841" width="4.85546875" style="183" customWidth="1"/>
    <col min="3842" max="3842" width="65.42578125" style="183" customWidth="1"/>
    <col min="3843" max="3843" width="13.28515625" style="183" customWidth="1"/>
    <col min="3844" max="3844" width="5.85546875" style="183" bestFit="1" customWidth="1"/>
    <col min="3845" max="3845" width="6.7109375" style="183" bestFit="1" customWidth="1"/>
    <col min="3846" max="3846" width="10.85546875" style="183" bestFit="1" customWidth="1"/>
    <col min="3847" max="3847" width="11.85546875" style="183" bestFit="1" customWidth="1"/>
    <col min="3848" max="3848" width="24.140625" style="183" customWidth="1"/>
    <col min="3849" max="3849" width="20" style="183" customWidth="1"/>
    <col min="3850" max="3850" width="15.5703125" style="183" customWidth="1"/>
    <col min="3851" max="4096" width="9.140625" style="183"/>
    <col min="4097" max="4097" width="4.85546875" style="183" customWidth="1"/>
    <col min="4098" max="4098" width="65.42578125" style="183" customWidth="1"/>
    <col min="4099" max="4099" width="13.28515625" style="183" customWidth="1"/>
    <col min="4100" max="4100" width="5.85546875" style="183" bestFit="1" customWidth="1"/>
    <col min="4101" max="4101" width="6.7109375" style="183" bestFit="1" customWidth="1"/>
    <col min="4102" max="4102" width="10.85546875" style="183" bestFit="1" customWidth="1"/>
    <col min="4103" max="4103" width="11.85546875" style="183" bestFit="1" customWidth="1"/>
    <col min="4104" max="4104" width="24.140625" style="183" customWidth="1"/>
    <col min="4105" max="4105" width="20" style="183" customWidth="1"/>
    <col min="4106" max="4106" width="15.5703125" style="183" customWidth="1"/>
    <col min="4107" max="4352" width="9.140625" style="183"/>
    <col min="4353" max="4353" width="4.85546875" style="183" customWidth="1"/>
    <col min="4354" max="4354" width="65.42578125" style="183" customWidth="1"/>
    <col min="4355" max="4355" width="13.28515625" style="183" customWidth="1"/>
    <col min="4356" max="4356" width="5.85546875" style="183" bestFit="1" customWidth="1"/>
    <col min="4357" max="4357" width="6.7109375" style="183" bestFit="1" customWidth="1"/>
    <col min="4358" max="4358" width="10.85546875" style="183" bestFit="1" customWidth="1"/>
    <col min="4359" max="4359" width="11.85546875" style="183" bestFit="1" customWidth="1"/>
    <col min="4360" max="4360" width="24.140625" style="183" customWidth="1"/>
    <col min="4361" max="4361" width="20" style="183" customWidth="1"/>
    <col min="4362" max="4362" width="15.5703125" style="183" customWidth="1"/>
    <col min="4363" max="4608" width="9.140625" style="183"/>
    <col min="4609" max="4609" width="4.85546875" style="183" customWidth="1"/>
    <col min="4610" max="4610" width="65.42578125" style="183" customWidth="1"/>
    <col min="4611" max="4611" width="13.28515625" style="183" customWidth="1"/>
    <col min="4612" max="4612" width="5.85546875" style="183" bestFit="1" customWidth="1"/>
    <col min="4613" max="4613" width="6.7109375" style="183" bestFit="1" customWidth="1"/>
    <col min="4614" max="4614" width="10.85546875" style="183" bestFit="1" customWidth="1"/>
    <col min="4615" max="4615" width="11.85546875" style="183" bestFit="1" customWidth="1"/>
    <col min="4616" max="4616" width="24.140625" style="183" customWidth="1"/>
    <col min="4617" max="4617" width="20" style="183" customWidth="1"/>
    <col min="4618" max="4618" width="15.5703125" style="183" customWidth="1"/>
    <col min="4619" max="4864" width="9.140625" style="183"/>
    <col min="4865" max="4865" width="4.85546875" style="183" customWidth="1"/>
    <col min="4866" max="4866" width="65.42578125" style="183" customWidth="1"/>
    <col min="4867" max="4867" width="13.28515625" style="183" customWidth="1"/>
    <col min="4868" max="4868" width="5.85546875" style="183" bestFit="1" customWidth="1"/>
    <col min="4869" max="4869" width="6.7109375" style="183" bestFit="1" customWidth="1"/>
    <col min="4870" max="4870" width="10.85546875" style="183" bestFit="1" customWidth="1"/>
    <col min="4871" max="4871" width="11.85546875" style="183" bestFit="1" customWidth="1"/>
    <col min="4872" max="4872" width="24.140625" style="183" customWidth="1"/>
    <col min="4873" max="4873" width="20" style="183" customWidth="1"/>
    <col min="4874" max="4874" width="15.5703125" style="183" customWidth="1"/>
    <col min="4875" max="5120" width="9.140625" style="183"/>
    <col min="5121" max="5121" width="4.85546875" style="183" customWidth="1"/>
    <col min="5122" max="5122" width="65.42578125" style="183" customWidth="1"/>
    <col min="5123" max="5123" width="13.28515625" style="183" customWidth="1"/>
    <col min="5124" max="5124" width="5.85546875" style="183" bestFit="1" customWidth="1"/>
    <col min="5125" max="5125" width="6.7109375" style="183" bestFit="1" customWidth="1"/>
    <col min="5126" max="5126" width="10.85546875" style="183" bestFit="1" customWidth="1"/>
    <col min="5127" max="5127" width="11.85546875" style="183" bestFit="1" customWidth="1"/>
    <col min="5128" max="5128" width="24.140625" style="183" customWidth="1"/>
    <col min="5129" max="5129" width="20" style="183" customWidth="1"/>
    <col min="5130" max="5130" width="15.5703125" style="183" customWidth="1"/>
    <col min="5131" max="5376" width="9.140625" style="183"/>
    <col min="5377" max="5377" width="4.85546875" style="183" customWidth="1"/>
    <col min="5378" max="5378" width="65.42578125" style="183" customWidth="1"/>
    <col min="5379" max="5379" width="13.28515625" style="183" customWidth="1"/>
    <col min="5380" max="5380" width="5.85546875" style="183" bestFit="1" customWidth="1"/>
    <col min="5381" max="5381" width="6.7109375" style="183" bestFit="1" customWidth="1"/>
    <col min="5382" max="5382" width="10.85546875" style="183" bestFit="1" customWidth="1"/>
    <col min="5383" max="5383" width="11.85546875" style="183" bestFit="1" customWidth="1"/>
    <col min="5384" max="5384" width="24.140625" style="183" customWidth="1"/>
    <col min="5385" max="5385" width="20" style="183" customWidth="1"/>
    <col min="5386" max="5386" width="15.5703125" style="183" customWidth="1"/>
    <col min="5387" max="5632" width="9.140625" style="183"/>
    <col min="5633" max="5633" width="4.85546875" style="183" customWidth="1"/>
    <col min="5634" max="5634" width="65.42578125" style="183" customWidth="1"/>
    <col min="5635" max="5635" width="13.28515625" style="183" customWidth="1"/>
    <col min="5636" max="5636" width="5.85546875" style="183" bestFit="1" customWidth="1"/>
    <col min="5637" max="5637" width="6.7109375" style="183" bestFit="1" customWidth="1"/>
    <col min="5638" max="5638" width="10.85546875" style="183" bestFit="1" customWidth="1"/>
    <col min="5639" max="5639" width="11.85546875" style="183" bestFit="1" customWidth="1"/>
    <col min="5640" max="5640" width="24.140625" style="183" customWidth="1"/>
    <col min="5641" max="5641" width="20" style="183" customWidth="1"/>
    <col min="5642" max="5642" width="15.5703125" style="183" customWidth="1"/>
    <col min="5643" max="5888" width="9.140625" style="183"/>
    <col min="5889" max="5889" width="4.85546875" style="183" customWidth="1"/>
    <col min="5890" max="5890" width="65.42578125" style="183" customWidth="1"/>
    <col min="5891" max="5891" width="13.28515625" style="183" customWidth="1"/>
    <col min="5892" max="5892" width="5.85546875" style="183" bestFit="1" customWidth="1"/>
    <col min="5893" max="5893" width="6.7109375" style="183" bestFit="1" customWidth="1"/>
    <col min="5894" max="5894" width="10.85546875" style="183" bestFit="1" customWidth="1"/>
    <col min="5895" max="5895" width="11.85546875" style="183" bestFit="1" customWidth="1"/>
    <col min="5896" max="5896" width="24.140625" style="183" customWidth="1"/>
    <col min="5897" max="5897" width="20" style="183" customWidth="1"/>
    <col min="5898" max="5898" width="15.5703125" style="183" customWidth="1"/>
    <col min="5899" max="6144" width="9.140625" style="183"/>
    <col min="6145" max="6145" width="4.85546875" style="183" customWidth="1"/>
    <col min="6146" max="6146" width="65.42578125" style="183" customWidth="1"/>
    <col min="6147" max="6147" width="13.28515625" style="183" customWidth="1"/>
    <col min="6148" max="6148" width="5.85546875" style="183" bestFit="1" customWidth="1"/>
    <col min="6149" max="6149" width="6.7109375" style="183" bestFit="1" customWidth="1"/>
    <col min="6150" max="6150" width="10.85546875" style="183" bestFit="1" customWidth="1"/>
    <col min="6151" max="6151" width="11.85546875" style="183" bestFit="1" customWidth="1"/>
    <col min="6152" max="6152" width="24.140625" style="183" customWidth="1"/>
    <col min="6153" max="6153" width="20" style="183" customWidth="1"/>
    <col min="6154" max="6154" width="15.5703125" style="183" customWidth="1"/>
    <col min="6155" max="6400" width="9.140625" style="183"/>
    <col min="6401" max="6401" width="4.85546875" style="183" customWidth="1"/>
    <col min="6402" max="6402" width="65.42578125" style="183" customWidth="1"/>
    <col min="6403" max="6403" width="13.28515625" style="183" customWidth="1"/>
    <col min="6404" max="6404" width="5.85546875" style="183" bestFit="1" customWidth="1"/>
    <col min="6405" max="6405" width="6.7109375" style="183" bestFit="1" customWidth="1"/>
    <col min="6406" max="6406" width="10.85546875" style="183" bestFit="1" customWidth="1"/>
    <col min="6407" max="6407" width="11.85546875" style="183" bestFit="1" customWidth="1"/>
    <col min="6408" max="6408" width="24.140625" style="183" customWidth="1"/>
    <col min="6409" max="6409" width="20" style="183" customWidth="1"/>
    <col min="6410" max="6410" width="15.5703125" style="183" customWidth="1"/>
    <col min="6411" max="6656" width="9.140625" style="183"/>
    <col min="6657" max="6657" width="4.85546875" style="183" customWidth="1"/>
    <col min="6658" max="6658" width="65.42578125" style="183" customWidth="1"/>
    <col min="6659" max="6659" width="13.28515625" style="183" customWidth="1"/>
    <col min="6660" max="6660" width="5.85546875" style="183" bestFit="1" customWidth="1"/>
    <col min="6661" max="6661" width="6.7109375" style="183" bestFit="1" customWidth="1"/>
    <col min="6662" max="6662" width="10.85546875" style="183" bestFit="1" customWidth="1"/>
    <col min="6663" max="6663" width="11.85546875" style="183" bestFit="1" customWidth="1"/>
    <col min="6664" max="6664" width="24.140625" style="183" customWidth="1"/>
    <col min="6665" max="6665" width="20" style="183" customWidth="1"/>
    <col min="6666" max="6666" width="15.5703125" style="183" customWidth="1"/>
    <col min="6667" max="6912" width="9.140625" style="183"/>
    <col min="6913" max="6913" width="4.85546875" style="183" customWidth="1"/>
    <col min="6914" max="6914" width="65.42578125" style="183" customWidth="1"/>
    <col min="6915" max="6915" width="13.28515625" style="183" customWidth="1"/>
    <col min="6916" max="6916" width="5.85546875" style="183" bestFit="1" customWidth="1"/>
    <col min="6917" max="6917" width="6.7109375" style="183" bestFit="1" customWidth="1"/>
    <col min="6918" max="6918" width="10.85546875" style="183" bestFit="1" customWidth="1"/>
    <col min="6919" max="6919" width="11.85546875" style="183" bestFit="1" customWidth="1"/>
    <col min="6920" max="6920" width="24.140625" style="183" customWidth="1"/>
    <col min="6921" max="6921" width="20" style="183" customWidth="1"/>
    <col min="6922" max="6922" width="15.5703125" style="183" customWidth="1"/>
    <col min="6923" max="7168" width="9.140625" style="183"/>
    <col min="7169" max="7169" width="4.85546875" style="183" customWidth="1"/>
    <col min="7170" max="7170" width="65.42578125" style="183" customWidth="1"/>
    <col min="7171" max="7171" width="13.28515625" style="183" customWidth="1"/>
    <col min="7172" max="7172" width="5.85546875" style="183" bestFit="1" customWidth="1"/>
    <col min="7173" max="7173" width="6.7109375" style="183" bestFit="1" customWidth="1"/>
    <col min="7174" max="7174" width="10.85546875" style="183" bestFit="1" customWidth="1"/>
    <col min="7175" max="7175" width="11.85546875" style="183" bestFit="1" customWidth="1"/>
    <col min="7176" max="7176" width="24.140625" style="183" customWidth="1"/>
    <col min="7177" max="7177" width="20" style="183" customWidth="1"/>
    <col min="7178" max="7178" width="15.5703125" style="183" customWidth="1"/>
    <col min="7179" max="7424" width="9.140625" style="183"/>
    <col min="7425" max="7425" width="4.85546875" style="183" customWidth="1"/>
    <col min="7426" max="7426" width="65.42578125" style="183" customWidth="1"/>
    <col min="7427" max="7427" width="13.28515625" style="183" customWidth="1"/>
    <col min="7428" max="7428" width="5.85546875" style="183" bestFit="1" customWidth="1"/>
    <col min="7429" max="7429" width="6.7109375" style="183" bestFit="1" customWidth="1"/>
    <col min="7430" max="7430" width="10.85546875" style="183" bestFit="1" customWidth="1"/>
    <col min="7431" max="7431" width="11.85546875" style="183" bestFit="1" customWidth="1"/>
    <col min="7432" max="7432" width="24.140625" style="183" customWidth="1"/>
    <col min="7433" max="7433" width="20" style="183" customWidth="1"/>
    <col min="7434" max="7434" width="15.5703125" style="183" customWidth="1"/>
    <col min="7435" max="7680" width="9.140625" style="183"/>
    <col min="7681" max="7681" width="4.85546875" style="183" customWidth="1"/>
    <col min="7682" max="7682" width="65.42578125" style="183" customWidth="1"/>
    <col min="7683" max="7683" width="13.28515625" style="183" customWidth="1"/>
    <col min="7684" max="7684" width="5.85546875" style="183" bestFit="1" customWidth="1"/>
    <col min="7685" max="7685" width="6.7109375" style="183" bestFit="1" customWidth="1"/>
    <col min="7686" max="7686" width="10.85546875" style="183" bestFit="1" customWidth="1"/>
    <col min="7687" max="7687" width="11.85546875" style="183" bestFit="1" customWidth="1"/>
    <col min="7688" max="7688" width="24.140625" style="183" customWidth="1"/>
    <col min="7689" max="7689" width="20" style="183" customWidth="1"/>
    <col min="7690" max="7690" width="15.5703125" style="183" customWidth="1"/>
    <col min="7691" max="7936" width="9.140625" style="183"/>
    <col min="7937" max="7937" width="4.85546875" style="183" customWidth="1"/>
    <col min="7938" max="7938" width="65.42578125" style="183" customWidth="1"/>
    <col min="7939" max="7939" width="13.28515625" style="183" customWidth="1"/>
    <col min="7940" max="7940" width="5.85546875" style="183" bestFit="1" customWidth="1"/>
    <col min="7941" max="7941" width="6.7109375" style="183" bestFit="1" customWidth="1"/>
    <col min="7942" max="7942" width="10.85546875" style="183" bestFit="1" customWidth="1"/>
    <col min="7943" max="7943" width="11.85546875" style="183" bestFit="1" customWidth="1"/>
    <col min="7944" max="7944" width="24.140625" style="183" customWidth="1"/>
    <col min="7945" max="7945" width="20" style="183" customWidth="1"/>
    <col min="7946" max="7946" width="15.5703125" style="183" customWidth="1"/>
    <col min="7947" max="8192" width="9.140625" style="183"/>
    <col min="8193" max="8193" width="4.85546875" style="183" customWidth="1"/>
    <col min="8194" max="8194" width="65.42578125" style="183" customWidth="1"/>
    <col min="8195" max="8195" width="13.28515625" style="183" customWidth="1"/>
    <col min="8196" max="8196" width="5.85546875" style="183" bestFit="1" customWidth="1"/>
    <col min="8197" max="8197" width="6.7109375" style="183" bestFit="1" customWidth="1"/>
    <col min="8198" max="8198" width="10.85546875" style="183" bestFit="1" customWidth="1"/>
    <col min="8199" max="8199" width="11.85546875" style="183" bestFit="1" customWidth="1"/>
    <col min="8200" max="8200" width="24.140625" style="183" customWidth="1"/>
    <col min="8201" max="8201" width="20" style="183" customWidth="1"/>
    <col min="8202" max="8202" width="15.5703125" style="183" customWidth="1"/>
    <col min="8203" max="8448" width="9.140625" style="183"/>
    <col min="8449" max="8449" width="4.85546875" style="183" customWidth="1"/>
    <col min="8450" max="8450" width="65.42578125" style="183" customWidth="1"/>
    <col min="8451" max="8451" width="13.28515625" style="183" customWidth="1"/>
    <col min="8452" max="8452" width="5.85546875" style="183" bestFit="1" customWidth="1"/>
    <col min="8453" max="8453" width="6.7109375" style="183" bestFit="1" customWidth="1"/>
    <col min="8454" max="8454" width="10.85546875" style="183" bestFit="1" customWidth="1"/>
    <col min="8455" max="8455" width="11.85546875" style="183" bestFit="1" customWidth="1"/>
    <col min="8456" max="8456" width="24.140625" style="183" customWidth="1"/>
    <col min="8457" max="8457" width="20" style="183" customWidth="1"/>
    <col min="8458" max="8458" width="15.5703125" style="183" customWidth="1"/>
    <col min="8459" max="8704" width="9.140625" style="183"/>
    <col min="8705" max="8705" width="4.85546875" style="183" customWidth="1"/>
    <col min="8706" max="8706" width="65.42578125" style="183" customWidth="1"/>
    <col min="8707" max="8707" width="13.28515625" style="183" customWidth="1"/>
    <col min="8708" max="8708" width="5.85546875" style="183" bestFit="1" customWidth="1"/>
    <col min="8709" max="8709" width="6.7109375" style="183" bestFit="1" customWidth="1"/>
    <col min="8710" max="8710" width="10.85546875" style="183" bestFit="1" customWidth="1"/>
    <col min="8711" max="8711" width="11.85546875" style="183" bestFit="1" customWidth="1"/>
    <col min="8712" max="8712" width="24.140625" style="183" customWidth="1"/>
    <col min="8713" max="8713" width="20" style="183" customWidth="1"/>
    <col min="8714" max="8714" width="15.5703125" style="183" customWidth="1"/>
    <col min="8715" max="8960" width="9.140625" style="183"/>
    <col min="8961" max="8961" width="4.85546875" style="183" customWidth="1"/>
    <col min="8962" max="8962" width="65.42578125" style="183" customWidth="1"/>
    <col min="8963" max="8963" width="13.28515625" style="183" customWidth="1"/>
    <col min="8964" max="8964" width="5.85546875" style="183" bestFit="1" customWidth="1"/>
    <col min="8965" max="8965" width="6.7109375" style="183" bestFit="1" customWidth="1"/>
    <col min="8966" max="8966" width="10.85546875" style="183" bestFit="1" customWidth="1"/>
    <col min="8967" max="8967" width="11.85546875" style="183" bestFit="1" customWidth="1"/>
    <col min="8968" max="8968" width="24.140625" style="183" customWidth="1"/>
    <col min="8969" max="8969" width="20" style="183" customWidth="1"/>
    <col min="8970" max="8970" width="15.5703125" style="183" customWidth="1"/>
    <col min="8971" max="9216" width="9.140625" style="183"/>
    <col min="9217" max="9217" width="4.85546875" style="183" customWidth="1"/>
    <col min="9218" max="9218" width="65.42578125" style="183" customWidth="1"/>
    <col min="9219" max="9219" width="13.28515625" style="183" customWidth="1"/>
    <col min="9220" max="9220" width="5.85546875" style="183" bestFit="1" customWidth="1"/>
    <col min="9221" max="9221" width="6.7109375" style="183" bestFit="1" customWidth="1"/>
    <col min="9222" max="9222" width="10.85546875" style="183" bestFit="1" customWidth="1"/>
    <col min="9223" max="9223" width="11.85546875" style="183" bestFit="1" customWidth="1"/>
    <col min="9224" max="9224" width="24.140625" style="183" customWidth="1"/>
    <col min="9225" max="9225" width="20" style="183" customWidth="1"/>
    <col min="9226" max="9226" width="15.5703125" style="183" customWidth="1"/>
    <col min="9227" max="9472" width="9.140625" style="183"/>
    <col min="9473" max="9473" width="4.85546875" style="183" customWidth="1"/>
    <col min="9474" max="9474" width="65.42578125" style="183" customWidth="1"/>
    <col min="9475" max="9475" width="13.28515625" style="183" customWidth="1"/>
    <col min="9476" max="9476" width="5.85546875" style="183" bestFit="1" customWidth="1"/>
    <col min="9477" max="9477" width="6.7109375" style="183" bestFit="1" customWidth="1"/>
    <col min="9478" max="9478" width="10.85546875" style="183" bestFit="1" customWidth="1"/>
    <col min="9479" max="9479" width="11.85546875" style="183" bestFit="1" customWidth="1"/>
    <col min="9480" max="9480" width="24.140625" style="183" customWidth="1"/>
    <col min="9481" max="9481" width="20" style="183" customWidth="1"/>
    <col min="9482" max="9482" width="15.5703125" style="183" customWidth="1"/>
    <col min="9483" max="9728" width="9.140625" style="183"/>
    <col min="9729" max="9729" width="4.85546875" style="183" customWidth="1"/>
    <col min="9730" max="9730" width="65.42578125" style="183" customWidth="1"/>
    <col min="9731" max="9731" width="13.28515625" style="183" customWidth="1"/>
    <col min="9732" max="9732" width="5.85546875" style="183" bestFit="1" customWidth="1"/>
    <col min="9733" max="9733" width="6.7109375" style="183" bestFit="1" customWidth="1"/>
    <col min="9734" max="9734" width="10.85546875" style="183" bestFit="1" customWidth="1"/>
    <col min="9735" max="9735" width="11.85546875" style="183" bestFit="1" customWidth="1"/>
    <col min="9736" max="9736" width="24.140625" style="183" customWidth="1"/>
    <col min="9737" max="9737" width="20" style="183" customWidth="1"/>
    <col min="9738" max="9738" width="15.5703125" style="183" customWidth="1"/>
    <col min="9739" max="9984" width="9.140625" style="183"/>
    <col min="9985" max="9985" width="4.85546875" style="183" customWidth="1"/>
    <col min="9986" max="9986" width="65.42578125" style="183" customWidth="1"/>
    <col min="9987" max="9987" width="13.28515625" style="183" customWidth="1"/>
    <col min="9988" max="9988" width="5.85546875" style="183" bestFit="1" customWidth="1"/>
    <col min="9989" max="9989" width="6.7109375" style="183" bestFit="1" customWidth="1"/>
    <col min="9990" max="9990" width="10.85546875" style="183" bestFit="1" customWidth="1"/>
    <col min="9991" max="9991" width="11.85546875" style="183" bestFit="1" customWidth="1"/>
    <col min="9992" max="9992" width="24.140625" style="183" customWidth="1"/>
    <col min="9993" max="9993" width="20" style="183" customWidth="1"/>
    <col min="9994" max="9994" width="15.5703125" style="183" customWidth="1"/>
    <col min="9995" max="10240" width="9.140625" style="183"/>
    <col min="10241" max="10241" width="4.85546875" style="183" customWidth="1"/>
    <col min="10242" max="10242" width="65.42578125" style="183" customWidth="1"/>
    <col min="10243" max="10243" width="13.28515625" style="183" customWidth="1"/>
    <col min="10244" max="10244" width="5.85546875" style="183" bestFit="1" customWidth="1"/>
    <col min="10245" max="10245" width="6.7109375" style="183" bestFit="1" customWidth="1"/>
    <col min="10246" max="10246" width="10.85546875" style="183" bestFit="1" customWidth="1"/>
    <col min="10247" max="10247" width="11.85546875" style="183" bestFit="1" customWidth="1"/>
    <col min="10248" max="10248" width="24.140625" style="183" customWidth="1"/>
    <col min="10249" max="10249" width="20" style="183" customWidth="1"/>
    <col min="10250" max="10250" width="15.5703125" style="183" customWidth="1"/>
    <col min="10251" max="10496" width="9.140625" style="183"/>
    <col min="10497" max="10497" width="4.85546875" style="183" customWidth="1"/>
    <col min="10498" max="10498" width="65.42578125" style="183" customWidth="1"/>
    <col min="10499" max="10499" width="13.28515625" style="183" customWidth="1"/>
    <col min="10500" max="10500" width="5.85546875" style="183" bestFit="1" customWidth="1"/>
    <col min="10501" max="10501" width="6.7109375" style="183" bestFit="1" customWidth="1"/>
    <col min="10502" max="10502" width="10.85546875" style="183" bestFit="1" customWidth="1"/>
    <col min="10503" max="10503" width="11.85546875" style="183" bestFit="1" customWidth="1"/>
    <col min="10504" max="10504" width="24.140625" style="183" customWidth="1"/>
    <col min="10505" max="10505" width="20" style="183" customWidth="1"/>
    <col min="10506" max="10506" width="15.5703125" style="183" customWidth="1"/>
    <col min="10507" max="10752" width="9.140625" style="183"/>
    <col min="10753" max="10753" width="4.85546875" style="183" customWidth="1"/>
    <col min="10754" max="10754" width="65.42578125" style="183" customWidth="1"/>
    <col min="10755" max="10755" width="13.28515625" style="183" customWidth="1"/>
    <col min="10756" max="10756" width="5.85546875" style="183" bestFit="1" customWidth="1"/>
    <col min="10757" max="10757" width="6.7109375" style="183" bestFit="1" customWidth="1"/>
    <col min="10758" max="10758" width="10.85546875" style="183" bestFit="1" customWidth="1"/>
    <col min="10759" max="10759" width="11.85546875" style="183" bestFit="1" customWidth="1"/>
    <col min="10760" max="10760" width="24.140625" style="183" customWidth="1"/>
    <col min="10761" max="10761" width="20" style="183" customWidth="1"/>
    <col min="10762" max="10762" width="15.5703125" style="183" customWidth="1"/>
    <col min="10763" max="11008" width="9.140625" style="183"/>
    <col min="11009" max="11009" width="4.85546875" style="183" customWidth="1"/>
    <col min="11010" max="11010" width="65.42578125" style="183" customWidth="1"/>
    <col min="11011" max="11011" width="13.28515625" style="183" customWidth="1"/>
    <col min="11012" max="11012" width="5.85546875" style="183" bestFit="1" customWidth="1"/>
    <col min="11013" max="11013" width="6.7109375" style="183" bestFit="1" customWidth="1"/>
    <col min="11014" max="11014" width="10.85546875" style="183" bestFit="1" customWidth="1"/>
    <col min="11015" max="11015" width="11.85546875" style="183" bestFit="1" customWidth="1"/>
    <col min="11016" max="11016" width="24.140625" style="183" customWidth="1"/>
    <col min="11017" max="11017" width="20" style="183" customWidth="1"/>
    <col min="11018" max="11018" width="15.5703125" style="183" customWidth="1"/>
    <col min="11019" max="11264" width="9.140625" style="183"/>
    <col min="11265" max="11265" width="4.85546875" style="183" customWidth="1"/>
    <col min="11266" max="11266" width="65.42578125" style="183" customWidth="1"/>
    <col min="11267" max="11267" width="13.28515625" style="183" customWidth="1"/>
    <col min="11268" max="11268" width="5.85546875" style="183" bestFit="1" customWidth="1"/>
    <col min="11269" max="11269" width="6.7109375" style="183" bestFit="1" customWidth="1"/>
    <col min="11270" max="11270" width="10.85546875" style="183" bestFit="1" customWidth="1"/>
    <col min="11271" max="11271" width="11.85546875" style="183" bestFit="1" customWidth="1"/>
    <col min="11272" max="11272" width="24.140625" style="183" customWidth="1"/>
    <col min="11273" max="11273" width="20" style="183" customWidth="1"/>
    <col min="11274" max="11274" width="15.5703125" style="183" customWidth="1"/>
    <col min="11275" max="11520" width="9.140625" style="183"/>
    <col min="11521" max="11521" width="4.85546875" style="183" customWidth="1"/>
    <col min="11522" max="11522" width="65.42578125" style="183" customWidth="1"/>
    <col min="11523" max="11523" width="13.28515625" style="183" customWidth="1"/>
    <col min="11524" max="11524" width="5.85546875" style="183" bestFit="1" customWidth="1"/>
    <col min="11525" max="11525" width="6.7109375" style="183" bestFit="1" customWidth="1"/>
    <col min="11526" max="11526" width="10.85546875" style="183" bestFit="1" customWidth="1"/>
    <col min="11527" max="11527" width="11.85546875" style="183" bestFit="1" customWidth="1"/>
    <col min="11528" max="11528" width="24.140625" style="183" customWidth="1"/>
    <col min="11529" max="11529" width="20" style="183" customWidth="1"/>
    <col min="11530" max="11530" width="15.5703125" style="183" customWidth="1"/>
    <col min="11531" max="11776" width="9.140625" style="183"/>
    <col min="11777" max="11777" width="4.85546875" style="183" customWidth="1"/>
    <col min="11778" max="11778" width="65.42578125" style="183" customWidth="1"/>
    <col min="11779" max="11779" width="13.28515625" style="183" customWidth="1"/>
    <col min="11780" max="11780" width="5.85546875" style="183" bestFit="1" customWidth="1"/>
    <col min="11781" max="11781" width="6.7109375" style="183" bestFit="1" customWidth="1"/>
    <col min="11782" max="11782" width="10.85546875" style="183" bestFit="1" customWidth="1"/>
    <col min="11783" max="11783" width="11.85546875" style="183" bestFit="1" customWidth="1"/>
    <col min="11784" max="11784" width="24.140625" style="183" customWidth="1"/>
    <col min="11785" max="11785" width="20" style="183" customWidth="1"/>
    <col min="11786" max="11786" width="15.5703125" style="183" customWidth="1"/>
    <col min="11787" max="12032" width="9.140625" style="183"/>
    <col min="12033" max="12033" width="4.85546875" style="183" customWidth="1"/>
    <col min="12034" max="12034" width="65.42578125" style="183" customWidth="1"/>
    <col min="12035" max="12035" width="13.28515625" style="183" customWidth="1"/>
    <col min="12036" max="12036" width="5.85546875" style="183" bestFit="1" customWidth="1"/>
    <col min="12037" max="12037" width="6.7109375" style="183" bestFit="1" customWidth="1"/>
    <col min="12038" max="12038" width="10.85546875" style="183" bestFit="1" customWidth="1"/>
    <col min="12039" max="12039" width="11.85546875" style="183" bestFit="1" customWidth="1"/>
    <col min="12040" max="12040" width="24.140625" style="183" customWidth="1"/>
    <col min="12041" max="12041" width="20" style="183" customWidth="1"/>
    <col min="12042" max="12042" width="15.5703125" style="183" customWidth="1"/>
    <col min="12043" max="12288" width="9.140625" style="183"/>
    <col min="12289" max="12289" width="4.85546875" style="183" customWidth="1"/>
    <col min="12290" max="12290" width="65.42578125" style="183" customWidth="1"/>
    <col min="12291" max="12291" width="13.28515625" style="183" customWidth="1"/>
    <col min="12292" max="12292" width="5.85546875" style="183" bestFit="1" customWidth="1"/>
    <col min="12293" max="12293" width="6.7109375" style="183" bestFit="1" customWidth="1"/>
    <col min="12294" max="12294" width="10.85546875" style="183" bestFit="1" customWidth="1"/>
    <col min="12295" max="12295" width="11.85546875" style="183" bestFit="1" customWidth="1"/>
    <col min="12296" max="12296" width="24.140625" style="183" customWidth="1"/>
    <col min="12297" max="12297" width="20" style="183" customWidth="1"/>
    <col min="12298" max="12298" width="15.5703125" style="183" customWidth="1"/>
    <col min="12299" max="12544" width="9.140625" style="183"/>
    <col min="12545" max="12545" width="4.85546875" style="183" customWidth="1"/>
    <col min="12546" max="12546" width="65.42578125" style="183" customWidth="1"/>
    <col min="12547" max="12547" width="13.28515625" style="183" customWidth="1"/>
    <col min="12548" max="12548" width="5.85546875" style="183" bestFit="1" customWidth="1"/>
    <col min="12549" max="12549" width="6.7109375" style="183" bestFit="1" customWidth="1"/>
    <col min="12550" max="12550" width="10.85546875" style="183" bestFit="1" customWidth="1"/>
    <col min="12551" max="12551" width="11.85546875" style="183" bestFit="1" customWidth="1"/>
    <col min="12552" max="12552" width="24.140625" style="183" customWidth="1"/>
    <col min="12553" max="12553" width="20" style="183" customWidth="1"/>
    <col min="12554" max="12554" width="15.5703125" style="183" customWidth="1"/>
    <col min="12555" max="12800" width="9.140625" style="183"/>
    <col min="12801" max="12801" width="4.85546875" style="183" customWidth="1"/>
    <col min="12802" max="12802" width="65.42578125" style="183" customWidth="1"/>
    <col min="12803" max="12803" width="13.28515625" style="183" customWidth="1"/>
    <col min="12804" max="12804" width="5.85546875" style="183" bestFit="1" customWidth="1"/>
    <col min="12805" max="12805" width="6.7109375" style="183" bestFit="1" customWidth="1"/>
    <col min="12806" max="12806" width="10.85546875" style="183" bestFit="1" customWidth="1"/>
    <col min="12807" max="12807" width="11.85546875" style="183" bestFit="1" customWidth="1"/>
    <col min="12808" max="12808" width="24.140625" style="183" customWidth="1"/>
    <col min="12809" max="12809" width="20" style="183" customWidth="1"/>
    <col min="12810" max="12810" width="15.5703125" style="183" customWidth="1"/>
    <col min="12811" max="13056" width="9.140625" style="183"/>
    <col min="13057" max="13057" width="4.85546875" style="183" customWidth="1"/>
    <col min="13058" max="13058" width="65.42578125" style="183" customWidth="1"/>
    <col min="13059" max="13059" width="13.28515625" style="183" customWidth="1"/>
    <col min="13060" max="13060" width="5.85546875" style="183" bestFit="1" customWidth="1"/>
    <col min="13061" max="13061" width="6.7109375" style="183" bestFit="1" customWidth="1"/>
    <col min="13062" max="13062" width="10.85546875" style="183" bestFit="1" customWidth="1"/>
    <col min="13063" max="13063" width="11.85546875" style="183" bestFit="1" customWidth="1"/>
    <col min="13064" max="13064" width="24.140625" style="183" customWidth="1"/>
    <col min="13065" max="13065" width="20" style="183" customWidth="1"/>
    <col min="13066" max="13066" width="15.5703125" style="183" customWidth="1"/>
    <col min="13067" max="13312" width="9.140625" style="183"/>
    <col min="13313" max="13313" width="4.85546875" style="183" customWidth="1"/>
    <col min="13314" max="13314" width="65.42578125" style="183" customWidth="1"/>
    <col min="13315" max="13315" width="13.28515625" style="183" customWidth="1"/>
    <col min="13316" max="13316" width="5.85546875" style="183" bestFit="1" customWidth="1"/>
    <col min="13317" max="13317" width="6.7109375" style="183" bestFit="1" customWidth="1"/>
    <col min="13318" max="13318" width="10.85546875" style="183" bestFit="1" customWidth="1"/>
    <col min="13319" max="13319" width="11.85546875" style="183" bestFit="1" customWidth="1"/>
    <col min="13320" max="13320" width="24.140625" style="183" customWidth="1"/>
    <col min="13321" max="13321" width="20" style="183" customWidth="1"/>
    <col min="13322" max="13322" width="15.5703125" style="183" customWidth="1"/>
    <col min="13323" max="13568" width="9.140625" style="183"/>
    <col min="13569" max="13569" width="4.85546875" style="183" customWidth="1"/>
    <col min="13570" max="13570" width="65.42578125" style="183" customWidth="1"/>
    <col min="13571" max="13571" width="13.28515625" style="183" customWidth="1"/>
    <col min="13572" max="13572" width="5.85546875" style="183" bestFit="1" customWidth="1"/>
    <col min="13573" max="13573" width="6.7109375" style="183" bestFit="1" customWidth="1"/>
    <col min="13574" max="13574" width="10.85546875" style="183" bestFit="1" customWidth="1"/>
    <col min="13575" max="13575" width="11.85546875" style="183" bestFit="1" customWidth="1"/>
    <col min="13576" max="13576" width="24.140625" style="183" customWidth="1"/>
    <col min="13577" max="13577" width="20" style="183" customWidth="1"/>
    <col min="13578" max="13578" width="15.5703125" style="183" customWidth="1"/>
    <col min="13579" max="13824" width="9.140625" style="183"/>
    <col min="13825" max="13825" width="4.85546875" style="183" customWidth="1"/>
    <col min="13826" max="13826" width="65.42578125" style="183" customWidth="1"/>
    <col min="13827" max="13827" width="13.28515625" style="183" customWidth="1"/>
    <col min="13828" max="13828" width="5.85546875" style="183" bestFit="1" customWidth="1"/>
    <col min="13829" max="13829" width="6.7109375" style="183" bestFit="1" customWidth="1"/>
    <col min="13830" max="13830" width="10.85546875" style="183" bestFit="1" customWidth="1"/>
    <col min="13831" max="13831" width="11.85546875" style="183" bestFit="1" customWidth="1"/>
    <col min="13832" max="13832" width="24.140625" style="183" customWidth="1"/>
    <col min="13833" max="13833" width="20" style="183" customWidth="1"/>
    <col min="13834" max="13834" width="15.5703125" style="183" customWidth="1"/>
    <col min="13835" max="14080" width="9.140625" style="183"/>
    <col min="14081" max="14081" width="4.85546875" style="183" customWidth="1"/>
    <col min="14082" max="14082" width="65.42578125" style="183" customWidth="1"/>
    <col min="14083" max="14083" width="13.28515625" style="183" customWidth="1"/>
    <col min="14084" max="14084" width="5.85546875" style="183" bestFit="1" customWidth="1"/>
    <col min="14085" max="14085" width="6.7109375" style="183" bestFit="1" customWidth="1"/>
    <col min="14086" max="14086" width="10.85546875" style="183" bestFit="1" customWidth="1"/>
    <col min="14087" max="14087" width="11.85546875" style="183" bestFit="1" customWidth="1"/>
    <col min="14088" max="14088" width="24.140625" style="183" customWidth="1"/>
    <col min="14089" max="14089" width="20" style="183" customWidth="1"/>
    <col min="14090" max="14090" width="15.5703125" style="183" customWidth="1"/>
    <col min="14091" max="14336" width="9.140625" style="183"/>
    <col min="14337" max="14337" width="4.85546875" style="183" customWidth="1"/>
    <col min="14338" max="14338" width="65.42578125" style="183" customWidth="1"/>
    <col min="14339" max="14339" width="13.28515625" style="183" customWidth="1"/>
    <col min="14340" max="14340" width="5.85546875" style="183" bestFit="1" customWidth="1"/>
    <col min="14341" max="14341" width="6.7109375" style="183" bestFit="1" customWidth="1"/>
    <col min="14342" max="14342" width="10.85546875" style="183" bestFit="1" customWidth="1"/>
    <col min="14343" max="14343" width="11.85546875" style="183" bestFit="1" customWidth="1"/>
    <col min="14344" max="14344" width="24.140625" style="183" customWidth="1"/>
    <col min="14345" max="14345" width="20" style="183" customWidth="1"/>
    <col min="14346" max="14346" width="15.5703125" style="183" customWidth="1"/>
    <col min="14347" max="14592" width="9.140625" style="183"/>
    <col min="14593" max="14593" width="4.85546875" style="183" customWidth="1"/>
    <col min="14594" max="14594" width="65.42578125" style="183" customWidth="1"/>
    <col min="14595" max="14595" width="13.28515625" style="183" customWidth="1"/>
    <col min="14596" max="14596" width="5.85546875" style="183" bestFit="1" customWidth="1"/>
    <col min="14597" max="14597" width="6.7109375" style="183" bestFit="1" customWidth="1"/>
    <col min="14598" max="14598" width="10.85546875" style="183" bestFit="1" customWidth="1"/>
    <col min="14599" max="14599" width="11.85546875" style="183" bestFit="1" customWidth="1"/>
    <col min="14600" max="14600" width="24.140625" style="183" customWidth="1"/>
    <col min="14601" max="14601" width="20" style="183" customWidth="1"/>
    <col min="14602" max="14602" width="15.5703125" style="183" customWidth="1"/>
    <col min="14603" max="14848" width="9.140625" style="183"/>
    <col min="14849" max="14849" width="4.85546875" style="183" customWidth="1"/>
    <col min="14850" max="14850" width="65.42578125" style="183" customWidth="1"/>
    <col min="14851" max="14851" width="13.28515625" style="183" customWidth="1"/>
    <col min="14852" max="14852" width="5.85546875" style="183" bestFit="1" customWidth="1"/>
    <col min="14853" max="14853" width="6.7109375" style="183" bestFit="1" customWidth="1"/>
    <col min="14854" max="14854" width="10.85546875" style="183" bestFit="1" customWidth="1"/>
    <col min="14855" max="14855" width="11.85546875" style="183" bestFit="1" customWidth="1"/>
    <col min="14856" max="14856" width="24.140625" style="183" customWidth="1"/>
    <col min="14857" max="14857" width="20" style="183" customWidth="1"/>
    <col min="14858" max="14858" width="15.5703125" style="183" customWidth="1"/>
    <col min="14859" max="15104" width="9.140625" style="183"/>
    <col min="15105" max="15105" width="4.85546875" style="183" customWidth="1"/>
    <col min="15106" max="15106" width="65.42578125" style="183" customWidth="1"/>
    <col min="15107" max="15107" width="13.28515625" style="183" customWidth="1"/>
    <col min="15108" max="15108" width="5.85546875" style="183" bestFit="1" customWidth="1"/>
    <col min="15109" max="15109" width="6.7109375" style="183" bestFit="1" customWidth="1"/>
    <col min="15110" max="15110" width="10.85546875" style="183" bestFit="1" customWidth="1"/>
    <col min="15111" max="15111" width="11.85546875" style="183" bestFit="1" customWidth="1"/>
    <col min="15112" max="15112" width="24.140625" style="183" customWidth="1"/>
    <col min="15113" max="15113" width="20" style="183" customWidth="1"/>
    <col min="15114" max="15114" width="15.5703125" style="183" customWidth="1"/>
    <col min="15115" max="15360" width="9.140625" style="183"/>
    <col min="15361" max="15361" width="4.85546875" style="183" customWidth="1"/>
    <col min="15362" max="15362" width="65.42578125" style="183" customWidth="1"/>
    <col min="15363" max="15363" width="13.28515625" style="183" customWidth="1"/>
    <col min="15364" max="15364" width="5.85546875" style="183" bestFit="1" customWidth="1"/>
    <col min="15365" max="15365" width="6.7109375" style="183" bestFit="1" customWidth="1"/>
    <col min="15366" max="15366" width="10.85546875" style="183" bestFit="1" customWidth="1"/>
    <col min="15367" max="15367" width="11.85546875" style="183" bestFit="1" customWidth="1"/>
    <col min="15368" max="15368" width="24.140625" style="183" customWidth="1"/>
    <col min="15369" max="15369" width="20" style="183" customWidth="1"/>
    <col min="15370" max="15370" width="15.5703125" style="183" customWidth="1"/>
    <col min="15371" max="15616" width="9.140625" style="183"/>
    <col min="15617" max="15617" width="4.85546875" style="183" customWidth="1"/>
    <col min="15618" max="15618" width="65.42578125" style="183" customWidth="1"/>
    <col min="15619" max="15619" width="13.28515625" style="183" customWidth="1"/>
    <col min="15620" max="15620" width="5.85546875" style="183" bestFit="1" customWidth="1"/>
    <col min="15621" max="15621" width="6.7109375" style="183" bestFit="1" customWidth="1"/>
    <col min="15622" max="15622" width="10.85546875" style="183" bestFit="1" customWidth="1"/>
    <col min="15623" max="15623" width="11.85546875" style="183" bestFit="1" customWidth="1"/>
    <col min="15624" max="15624" width="24.140625" style="183" customWidth="1"/>
    <col min="15625" max="15625" width="20" style="183" customWidth="1"/>
    <col min="15626" max="15626" width="15.5703125" style="183" customWidth="1"/>
    <col min="15627" max="15872" width="9.140625" style="183"/>
    <col min="15873" max="15873" width="4.85546875" style="183" customWidth="1"/>
    <col min="15874" max="15874" width="65.42578125" style="183" customWidth="1"/>
    <col min="15875" max="15875" width="13.28515625" style="183" customWidth="1"/>
    <col min="15876" max="15876" width="5.85546875" style="183" bestFit="1" customWidth="1"/>
    <col min="15877" max="15877" width="6.7109375" style="183" bestFit="1" customWidth="1"/>
    <col min="15878" max="15878" width="10.85546875" style="183" bestFit="1" customWidth="1"/>
    <col min="15879" max="15879" width="11.85546875" style="183" bestFit="1" customWidth="1"/>
    <col min="15880" max="15880" width="24.140625" style="183" customWidth="1"/>
    <col min="15881" max="15881" width="20" style="183" customWidth="1"/>
    <col min="15882" max="15882" width="15.5703125" style="183" customWidth="1"/>
    <col min="15883" max="16128" width="9.140625" style="183"/>
    <col min="16129" max="16129" width="4.85546875" style="183" customWidth="1"/>
    <col min="16130" max="16130" width="65.42578125" style="183" customWidth="1"/>
    <col min="16131" max="16131" width="13.28515625" style="183" customWidth="1"/>
    <col min="16132" max="16132" width="5.85546875" style="183" bestFit="1" customWidth="1"/>
    <col min="16133" max="16133" width="6.7109375" style="183" bestFit="1" customWidth="1"/>
    <col min="16134" max="16134" width="10.85546875" style="183" bestFit="1" customWidth="1"/>
    <col min="16135" max="16135" width="11.85546875" style="183" bestFit="1" customWidth="1"/>
    <col min="16136" max="16136" width="24.140625" style="183" customWidth="1"/>
    <col min="16137" max="16137" width="20" style="183" customWidth="1"/>
    <col min="16138" max="16138" width="15.5703125" style="183" customWidth="1"/>
    <col min="16139" max="16384" width="9.140625" style="183"/>
  </cols>
  <sheetData>
    <row r="1" spans="1:10" ht="18">
      <c r="A1" s="992"/>
      <c r="B1" s="1968" t="s">
        <v>1641</v>
      </c>
      <c r="C1" s="1968"/>
      <c r="D1" s="1968"/>
      <c r="E1" s="1097"/>
      <c r="F1" s="1097"/>
      <c r="G1" s="1097"/>
    </row>
    <row r="2" spans="1:10" ht="6.75" customHeight="1">
      <c r="A2" s="992"/>
      <c r="B2" s="487"/>
      <c r="C2" s="796"/>
      <c r="D2" s="796"/>
      <c r="E2" s="898"/>
      <c r="F2" s="898"/>
      <c r="G2" s="898"/>
    </row>
    <row r="3" spans="1:10" ht="18" customHeight="1">
      <c r="A3" s="992"/>
      <c r="B3" s="1969" t="s">
        <v>1642</v>
      </c>
      <c r="C3" s="1969"/>
      <c r="D3" s="1969"/>
      <c r="E3" s="1969"/>
      <c r="F3" s="1969"/>
      <c r="G3" s="1969"/>
    </row>
    <row r="4" spans="1:10" ht="12" customHeight="1">
      <c r="A4" s="992"/>
      <c r="B4" s="993"/>
      <c r="C4" s="993"/>
      <c r="D4" s="993"/>
      <c r="E4" s="993"/>
      <c r="F4" s="993"/>
      <c r="G4" s="1098" t="s">
        <v>2699</v>
      </c>
    </row>
    <row r="5" spans="1:10" ht="11.25" customHeight="1">
      <c r="A5" s="992"/>
      <c r="B5" s="1099"/>
      <c r="C5" s="993"/>
      <c r="D5" s="1099"/>
      <c r="E5" s="1099"/>
      <c r="F5" s="1099"/>
      <c r="G5" s="1098"/>
    </row>
    <row r="6" spans="1:10" ht="32.25" customHeight="1">
      <c r="A6" s="2158" t="s">
        <v>1643</v>
      </c>
      <c r="B6" s="2158" t="s">
        <v>3</v>
      </c>
      <c r="C6" s="2159" t="s">
        <v>4</v>
      </c>
      <c r="D6" s="2161" t="s">
        <v>5</v>
      </c>
      <c r="E6" s="2158" t="s">
        <v>72</v>
      </c>
      <c r="F6" s="2158"/>
      <c r="G6" s="2158"/>
    </row>
    <row r="7" spans="1:10" ht="15">
      <c r="A7" s="2158"/>
      <c r="B7" s="2158"/>
      <c r="C7" s="2160"/>
      <c r="D7" s="2161"/>
      <c r="E7" s="201" t="s">
        <v>74</v>
      </c>
      <c r="F7" s="201" t="s">
        <v>9</v>
      </c>
      <c r="G7" s="201" t="s">
        <v>10</v>
      </c>
    </row>
    <row r="8" spans="1:10" ht="13.5">
      <c r="A8" s="1100">
        <v>1</v>
      </c>
      <c r="B8" s="1100">
        <v>2</v>
      </c>
      <c r="C8" s="1100">
        <v>3</v>
      </c>
      <c r="D8" s="1101">
        <v>4</v>
      </c>
      <c r="E8" s="1100">
        <v>5</v>
      </c>
      <c r="F8" s="1100">
        <v>6</v>
      </c>
      <c r="G8" s="1100">
        <v>7</v>
      </c>
    </row>
    <row r="9" spans="1:10" ht="32.25" customHeight="1">
      <c r="A9" s="452">
        <v>1</v>
      </c>
      <c r="B9" s="214" t="s">
        <v>167</v>
      </c>
      <c r="C9" s="218">
        <v>7130601965</v>
      </c>
      <c r="D9" s="1005" t="s">
        <v>25</v>
      </c>
      <c r="E9" s="465">
        <f>37.1*11*2</f>
        <v>816.2</v>
      </c>
      <c r="F9" s="206">
        <f>VLOOKUP(C9,'SOR RATE 2025-26'!A:D,4,0)/1000</f>
        <v>56.821719999999999</v>
      </c>
      <c r="G9" s="206">
        <f>F9*E9</f>
        <v>46377.887864000004</v>
      </c>
      <c r="H9" s="441"/>
    </row>
    <row r="10" spans="1:10" ht="16.5" customHeight="1">
      <c r="A10" s="205">
        <v>2</v>
      </c>
      <c r="B10" s="214" t="s">
        <v>1644</v>
      </c>
      <c r="C10" s="218">
        <v>7130810517</v>
      </c>
      <c r="D10" s="1005" t="s">
        <v>39</v>
      </c>
      <c r="E10" s="205">
        <v>2</v>
      </c>
      <c r="F10" s="206">
        <f>VLOOKUP(C10,'SOR RATE 2025-26'!A:D,4,0)</f>
        <v>5396.16</v>
      </c>
      <c r="G10" s="208">
        <f t="shared" ref="G10:G14" si="0">F10*E10</f>
        <v>10792.32</v>
      </c>
    </row>
    <row r="11" spans="1:10" ht="14.25">
      <c r="A11" s="452">
        <v>3</v>
      </c>
      <c r="B11" s="458" t="s">
        <v>54</v>
      </c>
      <c r="C11" s="217">
        <v>7130820010</v>
      </c>
      <c r="D11" s="1102" t="s">
        <v>12</v>
      </c>
      <c r="E11" s="465">
        <v>6</v>
      </c>
      <c r="F11" s="206">
        <f>VLOOKUP(C11,'SOR RATE 2025-26'!A:D,4,0)</f>
        <v>122.72</v>
      </c>
      <c r="G11" s="206">
        <f t="shared" si="0"/>
        <v>736.31999999999994</v>
      </c>
      <c r="I11" s="1014"/>
      <c r="J11" s="1014"/>
    </row>
    <row r="12" spans="1:10" ht="14.25">
      <c r="A12" s="452">
        <v>4</v>
      </c>
      <c r="B12" s="458" t="s">
        <v>56</v>
      </c>
      <c r="C12" s="217">
        <v>7130820241</v>
      </c>
      <c r="D12" s="1102" t="s">
        <v>12</v>
      </c>
      <c r="E12" s="465">
        <v>6</v>
      </c>
      <c r="F12" s="206">
        <f>VLOOKUP(C12,'SOR RATE 2025-26'!A:D,4,0)</f>
        <v>158.71</v>
      </c>
      <c r="G12" s="206">
        <f t="shared" si="0"/>
        <v>952.26</v>
      </c>
      <c r="I12" s="1103"/>
      <c r="J12" s="1103"/>
    </row>
    <row r="13" spans="1:10" ht="15" customHeight="1">
      <c r="A13" s="452">
        <v>5</v>
      </c>
      <c r="B13" s="224" t="s">
        <v>81</v>
      </c>
      <c r="C13" s="218">
        <v>7130820008</v>
      </c>
      <c r="D13" s="1102" t="s">
        <v>12</v>
      </c>
      <c r="E13" s="465">
        <v>3</v>
      </c>
      <c r="F13" s="206">
        <f>VLOOKUP(C13,'SOR RATE 2025-26'!A:D,4,0)</f>
        <v>135</v>
      </c>
      <c r="G13" s="206">
        <f>F13*E13</f>
        <v>405</v>
      </c>
      <c r="I13" s="457"/>
      <c r="J13" s="457"/>
    </row>
    <row r="14" spans="1:10" ht="18" customHeight="1">
      <c r="A14" s="2154">
        <v>6</v>
      </c>
      <c r="B14" s="456" t="s">
        <v>171</v>
      </c>
      <c r="C14" s="217">
        <v>7130860032</v>
      </c>
      <c r="D14" s="1102" t="s">
        <v>12</v>
      </c>
      <c r="E14" s="465">
        <v>2</v>
      </c>
      <c r="F14" s="206">
        <f>VLOOKUP(C14,'SOR RATE 2025-26'!A:D,4,0)</f>
        <v>585.41999999999996</v>
      </c>
      <c r="G14" s="206">
        <f t="shared" si="0"/>
        <v>1170.8399999999999</v>
      </c>
    </row>
    <row r="15" spans="1:10" ht="15" customHeight="1">
      <c r="A15" s="2155"/>
      <c r="B15" s="456" t="s">
        <v>2658</v>
      </c>
      <c r="C15" s="217">
        <v>7130860077</v>
      </c>
      <c r="D15" s="1102" t="s">
        <v>25</v>
      </c>
      <c r="E15" s="462">
        <v>15.4</v>
      </c>
      <c r="F15" s="206">
        <f>VLOOKUP(C15,'SOR RATE 2025-26'!A:D,4,0)/1000</f>
        <v>91.533670000000001</v>
      </c>
      <c r="G15" s="206">
        <f>F15*E15</f>
        <v>1409.618518</v>
      </c>
    </row>
    <row r="16" spans="1:10" ht="15" customHeight="1">
      <c r="A16" s="2155"/>
      <c r="B16" s="456" t="s">
        <v>172</v>
      </c>
      <c r="C16" s="459"/>
      <c r="D16" s="460"/>
      <c r="E16" s="1104"/>
      <c r="F16" s="206"/>
      <c r="G16" s="1104"/>
    </row>
    <row r="17" spans="1:10" ht="16.5" customHeight="1">
      <c r="A17" s="2155"/>
      <c r="B17" s="448" t="s">
        <v>79</v>
      </c>
      <c r="C17" s="218">
        <v>7130810692</v>
      </c>
      <c r="D17" s="442" t="s">
        <v>15</v>
      </c>
      <c r="E17" s="465">
        <v>6</v>
      </c>
      <c r="F17" s="206">
        <f>VLOOKUP(C17,'SOR RATE 2025-26'!A:D,4,0)</f>
        <v>371.1</v>
      </c>
      <c r="G17" s="206">
        <f>F17*E17</f>
        <v>2226.6000000000004</v>
      </c>
    </row>
    <row r="18" spans="1:10" ht="30">
      <c r="A18" s="465">
        <v>7</v>
      </c>
      <c r="B18" s="1105" t="s">
        <v>1645</v>
      </c>
      <c r="C18" s="217">
        <v>7130200202</v>
      </c>
      <c r="D18" s="1102" t="s">
        <v>63</v>
      </c>
      <c r="E18" s="465">
        <f>(2*0.65)+(2*0.2)</f>
        <v>1.7000000000000002</v>
      </c>
      <c r="F18" s="206">
        <f>VLOOKUP(C18,'SOR RATE 2025-26'!A:D,4,0)</f>
        <v>2970.0000000000005</v>
      </c>
      <c r="G18" s="206">
        <f t="shared" ref="G18:G22" si="1">F18*E18</f>
        <v>5049.0000000000009</v>
      </c>
      <c r="H18" s="162"/>
    </row>
    <row r="19" spans="1:10" ht="16.5" customHeight="1">
      <c r="A19" s="452">
        <v>8</v>
      </c>
      <c r="B19" s="458" t="s">
        <v>64</v>
      </c>
      <c r="C19" s="217">
        <v>7130870013</v>
      </c>
      <c r="D19" s="1102" t="s">
        <v>12</v>
      </c>
      <c r="E19" s="465">
        <v>2</v>
      </c>
      <c r="F19" s="206">
        <f>VLOOKUP(C19,'SOR RATE 2025-26'!A:D,4,0)</f>
        <v>149.25</v>
      </c>
      <c r="G19" s="206">
        <f t="shared" si="1"/>
        <v>298.5</v>
      </c>
    </row>
    <row r="20" spans="1:10" ht="15.75" customHeight="1">
      <c r="A20" s="452">
        <v>9</v>
      </c>
      <c r="B20" s="456" t="s">
        <v>27</v>
      </c>
      <c r="C20" s="217">
        <v>7130211158</v>
      </c>
      <c r="D20" s="1102" t="s">
        <v>28</v>
      </c>
      <c r="E20" s="465">
        <v>2</v>
      </c>
      <c r="F20" s="206">
        <f>VLOOKUP(C20,'SOR RATE 2025-26'!A:D,4,0)</f>
        <v>184.42</v>
      </c>
      <c r="G20" s="206">
        <f t="shared" si="1"/>
        <v>368.84</v>
      </c>
    </row>
    <row r="21" spans="1:10" ht="16.5" customHeight="1">
      <c r="A21" s="452">
        <v>10</v>
      </c>
      <c r="B21" s="456" t="s">
        <v>29</v>
      </c>
      <c r="C21" s="217">
        <v>7130210809</v>
      </c>
      <c r="D21" s="1102" t="s">
        <v>28</v>
      </c>
      <c r="E21" s="465">
        <v>2</v>
      </c>
      <c r="F21" s="206">
        <f>VLOOKUP(C21,'SOR RATE 2025-26'!A:D,4,0)</f>
        <v>412.07</v>
      </c>
      <c r="G21" s="206">
        <f t="shared" si="1"/>
        <v>824.14</v>
      </c>
    </row>
    <row r="22" spans="1:10" ht="17.25" customHeight="1">
      <c r="A22" s="465">
        <v>11</v>
      </c>
      <c r="B22" s="810" t="s">
        <v>1646</v>
      </c>
      <c r="C22" s="811">
        <v>7130610206</v>
      </c>
      <c r="D22" s="1106" t="s">
        <v>25</v>
      </c>
      <c r="E22" s="465">
        <v>4</v>
      </c>
      <c r="F22" s="206">
        <f>VLOOKUP(C22,'SOR RATE 2025-26'!A:D,4,0)/1000</f>
        <v>86.441000000000003</v>
      </c>
      <c r="G22" s="206">
        <f t="shared" si="1"/>
        <v>345.76400000000001</v>
      </c>
      <c r="H22" s="1008"/>
      <c r="I22" s="1009"/>
    </row>
    <row r="23" spans="1:10" ht="15.75" customHeight="1">
      <c r="A23" s="452">
        <v>12</v>
      </c>
      <c r="B23" s="458" t="s">
        <v>31</v>
      </c>
      <c r="C23" s="217">
        <v>7130880041</v>
      </c>
      <c r="D23" s="1102" t="s">
        <v>32</v>
      </c>
      <c r="E23" s="465">
        <v>1</v>
      </c>
      <c r="F23" s="206">
        <f>VLOOKUP(C23,'SOR RATE 2025-26'!A:D,4,0)</f>
        <v>104.33</v>
      </c>
      <c r="G23" s="206">
        <f>F23*E23</f>
        <v>104.33</v>
      </c>
    </row>
    <row r="24" spans="1:10" ht="15">
      <c r="A24" s="2154">
        <v>13</v>
      </c>
      <c r="B24" s="1107" t="s">
        <v>34</v>
      </c>
      <c r="C24" s="217"/>
      <c r="D24" s="1102" t="s">
        <v>25</v>
      </c>
      <c r="E24" s="467">
        <f>SUM(E25:E26)</f>
        <v>6</v>
      </c>
      <c r="F24" s="206"/>
      <c r="G24" s="206"/>
    </row>
    <row r="25" spans="1:10" ht="14.25">
      <c r="A25" s="2155"/>
      <c r="B25" s="1108" t="s">
        <v>66</v>
      </c>
      <c r="C25" s="1109">
        <v>7130620609</v>
      </c>
      <c r="D25" s="1102" t="s">
        <v>25</v>
      </c>
      <c r="E25" s="465">
        <v>0.5</v>
      </c>
      <c r="F25" s="206">
        <f>VLOOKUP(C25,'SOR RATE 2025-26'!A:D,4,0)</f>
        <v>87.55</v>
      </c>
      <c r="G25" s="206">
        <f>F25*E25</f>
        <v>43.774999999999999</v>
      </c>
    </row>
    <row r="26" spans="1:10" ht="14.25">
      <c r="A26" s="2156"/>
      <c r="B26" s="448" t="s">
        <v>67</v>
      </c>
      <c r="C26" s="217">
        <v>7130620631</v>
      </c>
      <c r="D26" s="1102" t="s">
        <v>25</v>
      </c>
      <c r="E26" s="465">
        <v>5.5</v>
      </c>
      <c r="F26" s="206">
        <f>VLOOKUP(C26,'SOR RATE 2025-26'!A:D,4,0)</f>
        <v>84.63</v>
      </c>
      <c r="G26" s="206">
        <f>F26*E26</f>
        <v>465.46499999999997</v>
      </c>
    </row>
    <row r="27" spans="1:10" ht="34.5" customHeight="1">
      <c r="A27" s="449">
        <v>14</v>
      </c>
      <c r="B27" s="214" t="s">
        <v>1647</v>
      </c>
      <c r="C27" s="217">
        <v>7130642039</v>
      </c>
      <c r="D27" s="1005" t="s">
        <v>12</v>
      </c>
      <c r="E27" s="465">
        <v>2</v>
      </c>
      <c r="F27" s="206">
        <f>VLOOKUP(C27,'SOR RATE 2025-26'!A:D,4,0)</f>
        <v>902.45</v>
      </c>
      <c r="G27" s="206">
        <f>F27*E27</f>
        <v>1804.9</v>
      </c>
    </row>
    <row r="28" spans="1:10" ht="14.25">
      <c r="A28" s="1110">
        <v>15</v>
      </c>
      <c r="B28" s="215" t="s">
        <v>1639</v>
      </c>
      <c r="C28" s="1111">
        <v>7130640171</v>
      </c>
      <c r="D28" s="1112" t="s">
        <v>32</v>
      </c>
      <c r="E28" s="452">
        <v>1</v>
      </c>
      <c r="F28" s="206">
        <f>VLOOKUP(C28,'SOR RATE 2025-26'!A:D,4,0)</f>
        <v>110.71</v>
      </c>
      <c r="G28" s="206">
        <f>F28*E28</f>
        <v>110.71</v>
      </c>
      <c r="H28" s="1113"/>
      <c r="I28" s="1000"/>
      <c r="J28" s="1000"/>
    </row>
    <row r="29" spans="1:10" ht="14.25">
      <c r="A29" s="1110">
        <v>16</v>
      </c>
      <c r="B29" s="214" t="s">
        <v>1648</v>
      </c>
      <c r="C29" s="1003">
        <v>7130840029</v>
      </c>
      <c r="D29" s="1112" t="s">
        <v>32</v>
      </c>
      <c r="E29" s="452">
        <v>3</v>
      </c>
      <c r="F29" s="206">
        <f>VLOOKUP(C29,'SOR RATE 2025-26'!A:D,4,0)</f>
        <v>316.74</v>
      </c>
      <c r="G29" s="455">
        <f>E29*F29</f>
        <v>950.22</v>
      </c>
      <c r="I29" s="1114"/>
      <c r="J29" s="1114"/>
    </row>
    <row r="30" spans="1:10" ht="35.25" customHeight="1">
      <c r="A30" s="1493">
        <v>17</v>
      </c>
      <c r="B30" s="214" t="s">
        <v>1649</v>
      </c>
      <c r="C30" s="1111"/>
      <c r="D30" s="1116" t="s">
        <v>12</v>
      </c>
      <c r="E30" s="452"/>
      <c r="F30" s="206"/>
      <c r="G30" s="455"/>
    </row>
    <row r="31" spans="1:10" ht="22.5" customHeight="1">
      <c r="A31" s="1110">
        <v>18</v>
      </c>
      <c r="B31" s="215" t="s">
        <v>1640</v>
      </c>
      <c r="C31" s="204">
        <v>7130310660</v>
      </c>
      <c r="D31" s="1005" t="s">
        <v>20</v>
      </c>
      <c r="E31" s="465">
        <v>12</v>
      </c>
      <c r="F31" s="206">
        <f>VLOOKUP(C31,'SOR RATE 2025-26'!A:D,4,0)/1000</f>
        <v>309.61500999999998</v>
      </c>
      <c r="G31" s="206">
        <f>E31*F31</f>
        <v>3715.3801199999998</v>
      </c>
    </row>
    <row r="32" spans="1:10" ht="30" customHeight="1">
      <c r="A32" s="1110">
        <v>19</v>
      </c>
      <c r="B32" s="1115" t="s">
        <v>1650</v>
      </c>
      <c r="C32" s="216">
        <v>7131310033</v>
      </c>
      <c r="D32" s="1116" t="s">
        <v>12</v>
      </c>
      <c r="E32" s="465">
        <v>1</v>
      </c>
      <c r="F32" s="206">
        <f>VLOOKUP(C32,'SOR RATE 2025-26'!A:D,4,0)</f>
        <v>4723.38</v>
      </c>
      <c r="G32" s="206">
        <f>E32*F32</f>
        <v>4723.38</v>
      </c>
      <c r="H32" s="1117"/>
      <c r="I32" s="371"/>
      <c r="J32" s="371"/>
    </row>
    <row r="33" spans="1:8" ht="18.75" customHeight="1">
      <c r="A33" s="449">
        <v>20</v>
      </c>
      <c r="B33" s="251" t="s">
        <v>1087</v>
      </c>
      <c r="C33" s="592">
        <v>7132404529</v>
      </c>
      <c r="D33" s="1005" t="s">
        <v>32</v>
      </c>
      <c r="E33" s="465">
        <v>1</v>
      </c>
      <c r="F33" s="206">
        <f>VLOOKUP(C33,'SOR RATE 2025-26'!A:D,4,0)</f>
        <v>4730.88</v>
      </c>
      <c r="G33" s="206">
        <f>E33*F33</f>
        <v>4730.88</v>
      </c>
      <c r="H33" s="249"/>
    </row>
    <row r="34" spans="1:8" ht="14.25">
      <c r="A34" s="449">
        <v>21</v>
      </c>
      <c r="B34" s="490" t="s">
        <v>758</v>
      </c>
      <c r="C34" s="205">
        <v>7131397678</v>
      </c>
      <c r="D34" s="1005" t="s">
        <v>32</v>
      </c>
      <c r="E34" s="465">
        <v>1</v>
      </c>
      <c r="F34" s="206">
        <f>VLOOKUP(C34,'SOR RATE 2025-26'!A:D,4,0)</f>
        <v>2120.86</v>
      </c>
      <c r="G34" s="206">
        <f>E34*F34</f>
        <v>2120.86</v>
      </c>
      <c r="H34" s="250"/>
    </row>
    <row r="35" spans="1:8" ht="15">
      <c r="A35" s="467">
        <v>22</v>
      </c>
      <c r="B35" s="220" t="s">
        <v>45</v>
      </c>
      <c r="C35" s="217"/>
      <c r="D35" s="1118"/>
      <c r="E35" s="467"/>
      <c r="F35" s="236"/>
      <c r="G35" s="236">
        <f>SUM(G9:G34)</f>
        <v>89726.990502000001</v>
      </c>
    </row>
    <row r="36" spans="1:8" ht="15">
      <c r="A36" s="199">
        <v>23</v>
      </c>
      <c r="B36" s="220" t="s">
        <v>46</v>
      </c>
      <c r="C36" s="217"/>
      <c r="D36" s="467"/>
      <c r="E36" s="467"/>
      <c r="F36" s="236"/>
      <c r="G36" s="236">
        <f>G35/1.18</f>
        <v>76039.822459322037</v>
      </c>
      <c r="H36" s="457"/>
    </row>
    <row r="37" spans="1:8" ht="17.25" customHeight="1">
      <c r="A37" s="445">
        <v>24</v>
      </c>
      <c r="B37" s="224" t="s">
        <v>1974</v>
      </c>
      <c r="C37" s="470"/>
      <c r="D37" s="470"/>
      <c r="E37" s="470"/>
      <c r="F37" s="217">
        <v>7.4999999999999997E-2</v>
      </c>
      <c r="G37" s="206">
        <f>F37*G36</f>
        <v>5702.9866844491526</v>
      </c>
      <c r="H37" s="1009"/>
    </row>
    <row r="38" spans="1:8" ht="15.75" customHeight="1">
      <c r="A38" s="205">
        <v>25</v>
      </c>
      <c r="B38" s="472" t="s">
        <v>69</v>
      </c>
      <c r="C38" s="218"/>
      <c r="D38" s="1005" t="s">
        <v>63</v>
      </c>
      <c r="E38" s="205">
        <v>1.7</v>
      </c>
      <c r="F38" s="208">
        <f>719.45*1.029</f>
        <v>740.31404999999995</v>
      </c>
      <c r="G38" s="208">
        <f>F38*E38</f>
        <v>1258.5338849999998</v>
      </c>
      <c r="H38" s="473"/>
    </row>
    <row r="39" spans="1:8" ht="15.75" customHeight="1">
      <c r="A39" s="205">
        <v>26</v>
      </c>
      <c r="B39" s="456" t="s">
        <v>174</v>
      </c>
      <c r="C39" s="217"/>
      <c r="D39" s="1102"/>
      <c r="E39" s="465"/>
      <c r="F39" s="465"/>
      <c r="G39" s="206">
        <v>10775.12</v>
      </c>
    </row>
    <row r="40" spans="1:8" ht="21.75" customHeight="1">
      <c r="A40" s="205">
        <v>27</v>
      </c>
      <c r="B40" s="616" t="s">
        <v>1902</v>
      </c>
      <c r="C40" s="217"/>
      <c r="D40" s="1102"/>
      <c r="E40" s="465"/>
      <c r="F40" s="465"/>
      <c r="G40" s="231"/>
      <c r="H40" s="897"/>
    </row>
    <row r="41" spans="1:8" ht="24" customHeight="1">
      <c r="A41" s="205" t="s">
        <v>1857</v>
      </c>
      <c r="B41" s="616" t="s">
        <v>1919</v>
      </c>
      <c r="C41" s="217"/>
      <c r="D41" s="1102"/>
      <c r="E41" s="465"/>
      <c r="F41" s="1119">
        <v>0.02</v>
      </c>
      <c r="G41" s="231">
        <f>F41*G36</f>
        <v>1520.7964491864407</v>
      </c>
      <c r="H41" s="897"/>
    </row>
    <row r="42" spans="1:8" ht="33" customHeight="1">
      <c r="A42" s="205">
        <v>28</v>
      </c>
      <c r="B42" s="616" t="s">
        <v>2687</v>
      </c>
      <c r="C42" s="217"/>
      <c r="D42" s="1102"/>
      <c r="E42" s="465"/>
      <c r="F42" s="465"/>
      <c r="G42" s="231">
        <f>(G41+G39+G38+G37+G36)*0.125</f>
        <v>11912.157434744704</v>
      </c>
      <c r="H42" s="1803"/>
    </row>
    <row r="43" spans="1:8" ht="32.25" customHeight="1">
      <c r="A43" s="279">
        <v>29</v>
      </c>
      <c r="B43" s="235" t="s">
        <v>2028</v>
      </c>
      <c r="C43" s="218"/>
      <c r="D43" s="1005"/>
      <c r="E43" s="205"/>
      <c r="F43" s="208"/>
      <c r="G43" s="436">
        <f>G42+G41+G39+G38+G37+G36</f>
        <v>107209.41691270233</v>
      </c>
    </row>
    <row r="44" spans="1:8" ht="18" customHeight="1">
      <c r="A44" s="205">
        <v>30</v>
      </c>
      <c r="B44" s="224" t="s">
        <v>1896</v>
      </c>
      <c r="C44" s="218"/>
      <c r="D44" s="1005"/>
      <c r="E44" s="205"/>
      <c r="F44" s="208">
        <v>0.09</v>
      </c>
      <c r="G44" s="208">
        <f>G43*F44</f>
        <v>9648.8475221432091</v>
      </c>
    </row>
    <row r="45" spans="1:8" ht="16.5" customHeight="1">
      <c r="A45" s="205">
        <v>31</v>
      </c>
      <c r="B45" s="224" t="s">
        <v>1897</v>
      </c>
      <c r="C45" s="218"/>
      <c r="D45" s="1005"/>
      <c r="E45" s="205"/>
      <c r="F45" s="208">
        <v>0.09</v>
      </c>
      <c r="G45" s="208">
        <f>G43*F45</f>
        <v>9648.8475221432091</v>
      </c>
      <c r="H45" s="479"/>
    </row>
    <row r="46" spans="1:8" ht="17.25" customHeight="1">
      <c r="A46" s="205">
        <v>32</v>
      </c>
      <c r="B46" s="224" t="s">
        <v>1898</v>
      </c>
      <c r="C46" s="218"/>
      <c r="D46" s="1005"/>
      <c r="E46" s="205"/>
      <c r="F46" s="208"/>
      <c r="G46" s="208">
        <f>G43+G44+G45</f>
        <v>126507.11195698875</v>
      </c>
    </row>
    <row r="47" spans="1:8" ht="25.5" customHeight="1">
      <c r="A47" s="279">
        <v>33</v>
      </c>
      <c r="B47" s="235" t="s">
        <v>49</v>
      </c>
      <c r="C47" s="480"/>
      <c r="D47" s="435"/>
      <c r="E47" s="279"/>
      <c r="F47" s="436"/>
      <c r="G47" s="436">
        <f>ROUND(G46,0)</f>
        <v>126507</v>
      </c>
    </row>
    <row r="48" spans="1:8" ht="60" customHeight="1">
      <c r="A48" s="992"/>
      <c r="B48" s="487"/>
      <c r="C48" s="1120"/>
      <c r="D48" s="487"/>
      <c r="E48" s="487"/>
      <c r="F48" s="487"/>
      <c r="G48" s="487"/>
    </row>
    <row r="49" spans="1:7" ht="15">
      <c r="A49" s="1121"/>
      <c r="B49" s="2157" t="s">
        <v>1392</v>
      </c>
      <c r="C49" s="2157"/>
      <c r="D49" s="489"/>
      <c r="E49" s="489"/>
      <c r="F49" s="489"/>
      <c r="G49" s="1122"/>
    </row>
    <row r="50" spans="1:7" ht="13.5" customHeight="1">
      <c r="A50" s="992"/>
      <c r="B50" s="487"/>
      <c r="C50" s="1120"/>
      <c r="D50" s="487"/>
      <c r="E50" s="487"/>
      <c r="F50" s="487"/>
      <c r="G50" s="487"/>
    </row>
    <row r="51" spans="1:7" ht="18.75" customHeight="1">
      <c r="A51" s="2019" t="s">
        <v>1447</v>
      </c>
      <c r="B51" s="2020"/>
      <c r="C51" s="2020"/>
      <c r="D51" s="2020"/>
      <c r="E51" s="2020"/>
      <c r="F51" s="2020"/>
      <c r="G51" s="2021"/>
    </row>
    <row r="52" spans="1:7" ht="17.25" customHeight="1">
      <c r="A52" s="2022" t="s">
        <v>1448</v>
      </c>
      <c r="B52" s="2023"/>
      <c r="C52" s="2023"/>
      <c r="D52" s="2023"/>
      <c r="E52" s="2023"/>
      <c r="F52" s="2023"/>
      <c r="G52" s="2024"/>
    </row>
    <row r="53" spans="1:7">
      <c r="A53" s="364"/>
      <c r="B53" s="365"/>
      <c r="C53" s="366"/>
      <c r="D53" s="363"/>
      <c r="E53" s="366"/>
      <c r="F53" s="366"/>
      <c r="G53" s="363"/>
    </row>
    <row r="54" spans="1:7" ht="27.75" customHeight="1">
      <c r="A54" s="1961" t="s">
        <v>2737</v>
      </c>
      <c r="B54" s="1961"/>
      <c r="C54" s="1961"/>
      <c r="D54" s="1961"/>
      <c r="E54" s="1961"/>
      <c r="F54" s="1961"/>
      <c r="G54" s="1961"/>
    </row>
    <row r="55" spans="1:7" ht="12.75" customHeight="1">
      <c r="A55" s="1961" t="s">
        <v>1856</v>
      </c>
      <c r="B55" s="1961"/>
      <c r="C55" s="1961"/>
      <c r="D55" s="1961"/>
      <c r="E55" s="1961"/>
      <c r="F55" s="1961"/>
      <c r="G55" s="1961"/>
    </row>
    <row r="56" spans="1:7">
      <c r="A56" s="369" t="s">
        <v>1450</v>
      </c>
      <c r="B56" s="365"/>
      <c r="C56" s="366"/>
      <c r="D56" s="363"/>
      <c r="E56" s="366"/>
      <c r="F56" s="366"/>
      <c r="G56" s="363"/>
    </row>
    <row r="57" spans="1:7">
      <c r="A57" s="503"/>
    </row>
    <row r="58" spans="1:7">
      <c r="A58" s="503"/>
    </row>
    <row r="59" spans="1:7">
      <c r="A59" s="503"/>
    </row>
  </sheetData>
  <mergeCells count="14">
    <mergeCell ref="B1:D1"/>
    <mergeCell ref="B3:G3"/>
    <mergeCell ref="A6:A7"/>
    <mergeCell ref="B6:B7"/>
    <mergeCell ref="C6:C7"/>
    <mergeCell ref="D6:D7"/>
    <mergeCell ref="E6:G6"/>
    <mergeCell ref="A51:G51"/>
    <mergeCell ref="A52:G52"/>
    <mergeCell ref="A54:G54"/>
    <mergeCell ref="A55:G55"/>
    <mergeCell ref="A14:A17"/>
    <mergeCell ref="A24:A26"/>
    <mergeCell ref="B49:C49"/>
  </mergeCells>
  <conditionalFormatting sqref="B35">
    <cfRule type="cellIs" dxfId="12" priority="2" stopIfTrue="1" operator="equal">
      <formula>"?"</formula>
    </cfRule>
  </conditionalFormatting>
  <conditionalFormatting sqref="B36">
    <cfRule type="cellIs" dxfId="11" priority="1" stopIfTrue="1" operator="equal">
      <formula>"?"</formula>
    </cfRule>
  </conditionalFormatting>
  <pageMargins left="0.94488188976377963" right="0.19685039370078741" top="0.9055118110236221" bottom="0.31496062992125984" header="0.78740157480314965" footer="0.15748031496062992"/>
  <pageSetup paperSize="9" scale="10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zoomScale="98" zoomScaleNormal="98" zoomScaleSheetLayoutView="70" workbookViewId="0">
      <pane xSplit="3" ySplit="8" topLeftCell="D39" activePane="bottomRight" state="frozen"/>
      <selection pane="topRight" activeCell="D1" sqref="D1"/>
      <selection pane="bottomLeft" activeCell="A9" sqref="A9"/>
      <selection pane="bottomRight" activeCell="G50" sqref="G50"/>
    </sheetView>
  </sheetViews>
  <sheetFormatPr defaultRowHeight="12.75"/>
  <cols>
    <col min="1" max="1" width="4.140625" style="284" customWidth="1"/>
    <col min="2" max="2" width="39.5703125" style="28" customWidth="1"/>
    <col min="3" max="3" width="13" style="374" customWidth="1"/>
    <col min="4" max="4" width="5.7109375" style="28" customWidth="1"/>
    <col min="5" max="5" width="5.85546875" style="28" customWidth="1"/>
    <col min="6" max="6" width="9" style="28" customWidth="1"/>
    <col min="7" max="7" width="17.85546875" style="28" customWidth="1"/>
    <col min="8" max="8" width="5.85546875" style="28" customWidth="1"/>
    <col min="9" max="9" width="11.5703125" style="28" customWidth="1"/>
    <col min="10" max="10" width="15.85546875" style="28" customWidth="1"/>
    <col min="11" max="11" width="16.85546875" style="28" customWidth="1"/>
    <col min="12" max="12" width="24.140625" style="28" customWidth="1"/>
    <col min="13" max="13" width="22.28515625" style="28" bestFit="1" customWidth="1"/>
    <col min="14" max="16384" width="9.140625" style="28"/>
  </cols>
  <sheetData>
    <row r="1" spans="1:15" ht="18">
      <c r="A1" s="1952"/>
      <c r="B1" s="1953"/>
      <c r="C1" s="1954" t="s">
        <v>0</v>
      </c>
      <c r="D1" s="1954"/>
      <c r="E1" s="1954"/>
      <c r="F1" s="1954"/>
      <c r="G1" s="1954"/>
      <c r="H1" s="281"/>
      <c r="I1" s="282"/>
      <c r="J1" s="282"/>
    </row>
    <row r="2" spans="1:15" ht="11.25" customHeight="1">
      <c r="A2" s="283"/>
      <c r="B2" s="283"/>
      <c r="C2" s="283"/>
      <c r="D2" s="283"/>
      <c r="E2" s="283"/>
      <c r="F2" s="283"/>
      <c r="G2" s="283"/>
      <c r="H2" s="283"/>
      <c r="I2" s="283"/>
      <c r="J2" s="283"/>
    </row>
    <row r="3" spans="1:15" ht="33.75" customHeight="1">
      <c r="B3" s="1955" t="s">
        <v>1</v>
      </c>
      <c r="C3" s="1955"/>
      <c r="D3" s="1955"/>
      <c r="E3" s="1955"/>
      <c r="F3" s="1955"/>
      <c r="G3" s="1955"/>
      <c r="H3" s="1955"/>
      <c r="I3" s="285"/>
      <c r="J3" s="286"/>
      <c r="M3" s="287"/>
      <c r="N3" s="287"/>
    </row>
    <row r="4" spans="1:15" ht="15.75" customHeight="1">
      <c r="A4" s="286"/>
      <c r="B4" s="286"/>
      <c r="C4" s="286"/>
      <c r="D4" s="286"/>
      <c r="E4" s="286"/>
      <c r="F4" s="286"/>
      <c r="G4" s="286"/>
      <c r="H4" s="286"/>
      <c r="I4" s="285"/>
      <c r="J4" s="288" t="s">
        <v>2699</v>
      </c>
      <c r="M4" s="289"/>
      <c r="N4" s="289"/>
      <c r="O4" s="289"/>
    </row>
    <row r="5" spans="1:15" ht="8.25" customHeight="1">
      <c r="A5" s="290"/>
      <c r="B5" s="290"/>
      <c r="C5" s="290"/>
      <c r="D5" s="290"/>
      <c r="E5" s="290"/>
      <c r="F5" s="290"/>
      <c r="G5" s="290"/>
      <c r="H5" s="290"/>
      <c r="I5" s="290"/>
      <c r="J5" s="290"/>
      <c r="K5" s="291"/>
    </row>
    <row r="6" spans="1:15" ht="17.25" customHeight="1">
      <c r="A6" s="1956" t="s">
        <v>2</v>
      </c>
      <c r="B6" s="1956" t="s">
        <v>3</v>
      </c>
      <c r="C6" s="1956" t="s">
        <v>4</v>
      </c>
      <c r="D6" s="1958" t="s">
        <v>5</v>
      </c>
      <c r="E6" s="1960" t="s">
        <v>6</v>
      </c>
      <c r="F6" s="1960"/>
      <c r="G6" s="1960"/>
      <c r="H6" s="1960" t="s">
        <v>7</v>
      </c>
      <c r="I6" s="1960"/>
      <c r="J6" s="1960"/>
    </row>
    <row r="7" spans="1:15" ht="15" customHeight="1">
      <c r="A7" s="1957"/>
      <c r="B7" s="1957"/>
      <c r="C7" s="1957"/>
      <c r="D7" s="1959"/>
      <c r="E7" s="292" t="s">
        <v>8</v>
      </c>
      <c r="F7" s="292" t="s">
        <v>9</v>
      </c>
      <c r="G7" s="292" t="s">
        <v>10</v>
      </c>
      <c r="H7" s="292" t="s">
        <v>8</v>
      </c>
      <c r="I7" s="292" t="s">
        <v>9</v>
      </c>
      <c r="J7" s="292" t="s">
        <v>10</v>
      </c>
    </row>
    <row r="8" spans="1:15">
      <c r="A8" s="293">
        <v>1</v>
      </c>
      <c r="B8" s="293">
        <v>2</v>
      </c>
      <c r="C8" s="293">
        <v>3</v>
      </c>
      <c r="D8" s="293">
        <v>4</v>
      </c>
      <c r="E8" s="293">
        <v>5</v>
      </c>
      <c r="F8" s="293">
        <v>6</v>
      </c>
      <c r="G8" s="293">
        <v>7</v>
      </c>
      <c r="H8" s="293">
        <v>8</v>
      </c>
      <c r="I8" s="293">
        <v>9</v>
      </c>
      <c r="J8" s="293">
        <v>10</v>
      </c>
    </row>
    <row r="9" spans="1:15" ht="16.5" customHeight="1">
      <c r="A9" s="294">
        <v>1</v>
      </c>
      <c r="B9" s="295" t="s">
        <v>11</v>
      </c>
      <c r="C9" s="296">
        <v>7130800012</v>
      </c>
      <c r="D9" s="294" t="s">
        <v>12</v>
      </c>
      <c r="E9" s="294">
        <v>16</v>
      </c>
      <c r="F9" s="297">
        <f>VLOOKUP(C9,'SOR RATE 2025-26'!A:E,4,0)</f>
        <v>2371.1800000000044</v>
      </c>
      <c r="G9" s="297">
        <f t="shared" ref="G9:G15" si="0">F9*E9</f>
        <v>37938.88000000007</v>
      </c>
      <c r="H9" s="294">
        <v>16</v>
      </c>
      <c r="I9" s="297">
        <f>+F9</f>
        <v>2371.1800000000044</v>
      </c>
      <c r="J9" s="297">
        <f t="shared" ref="J9:J14" si="1">I9*H9</f>
        <v>37938.88000000007</v>
      </c>
    </row>
    <row r="10" spans="1:15" ht="33" customHeight="1">
      <c r="A10" s="298">
        <v>2</v>
      </c>
      <c r="B10" s="299" t="s">
        <v>13</v>
      </c>
      <c r="C10" s="296">
        <v>7130810495</v>
      </c>
      <c r="D10" s="294" t="s">
        <v>12</v>
      </c>
      <c r="E10" s="294">
        <v>16</v>
      </c>
      <c r="F10" s="297">
        <f>VLOOKUP(C10,'SOR RATE 2025-26'!A:E,4,0)</f>
        <v>1243.71</v>
      </c>
      <c r="G10" s="297">
        <f t="shared" si="0"/>
        <v>19899.36</v>
      </c>
      <c r="H10" s="294">
        <v>16</v>
      </c>
      <c r="I10" s="297">
        <f t="shared" ref="I10:I37" si="2">+F10</f>
        <v>1243.71</v>
      </c>
      <c r="J10" s="297">
        <f t="shared" si="1"/>
        <v>19899.36</v>
      </c>
    </row>
    <row r="11" spans="1:15" ht="17.25" customHeight="1">
      <c r="A11" s="294">
        <v>3</v>
      </c>
      <c r="B11" s="299" t="s">
        <v>14</v>
      </c>
      <c r="C11" s="296">
        <v>7130810361</v>
      </c>
      <c r="D11" s="294" t="s">
        <v>15</v>
      </c>
      <c r="E11" s="294">
        <v>16</v>
      </c>
      <c r="F11" s="297">
        <f>VLOOKUP(C11,'SOR RATE 2025-26'!A:E,4,0)</f>
        <v>355.96</v>
      </c>
      <c r="G11" s="297">
        <f t="shared" si="0"/>
        <v>5695.36</v>
      </c>
      <c r="H11" s="294">
        <v>16</v>
      </c>
      <c r="I11" s="297">
        <f>+F11</f>
        <v>355.96</v>
      </c>
      <c r="J11" s="297">
        <f t="shared" si="1"/>
        <v>5695.36</v>
      </c>
    </row>
    <row r="12" spans="1:15" ht="16.5" customHeight="1">
      <c r="A12" s="294">
        <v>4</v>
      </c>
      <c r="B12" s="295" t="s">
        <v>16</v>
      </c>
      <c r="C12" s="296">
        <v>7130810679</v>
      </c>
      <c r="D12" s="294" t="s">
        <v>12</v>
      </c>
      <c r="E12" s="294">
        <v>16</v>
      </c>
      <c r="F12" s="297">
        <f>VLOOKUP(C12,'SOR RATE 2025-26'!A:E,4,0)</f>
        <v>348.9</v>
      </c>
      <c r="G12" s="297">
        <f t="shared" si="0"/>
        <v>5582.4</v>
      </c>
      <c r="H12" s="294">
        <v>16</v>
      </c>
      <c r="I12" s="297">
        <f t="shared" si="2"/>
        <v>348.9</v>
      </c>
      <c r="J12" s="297">
        <f t="shared" si="1"/>
        <v>5582.4</v>
      </c>
    </row>
    <row r="13" spans="1:15" ht="30" customHeight="1">
      <c r="A13" s="294">
        <v>5</v>
      </c>
      <c r="B13" s="300" t="s">
        <v>17</v>
      </c>
      <c r="C13" s="296">
        <v>7130870013</v>
      </c>
      <c r="D13" s="301" t="s">
        <v>12</v>
      </c>
      <c r="E13" s="296">
        <v>16</v>
      </c>
      <c r="F13" s="297">
        <f>VLOOKUP(C13,'SOR RATE 2025-26'!A:E,4,0)</f>
        <v>149.25</v>
      </c>
      <c r="G13" s="297">
        <f t="shared" si="0"/>
        <v>2388</v>
      </c>
      <c r="H13" s="296">
        <v>16</v>
      </c>
      <c r="I13" s="297">
        <f t="shared" si="2"/>
        <v>149.25</v>
      </c>
      <c r="J13" s="297">
        <f>I13*H13</f>
        <v>2388</v>
      </c>
    </row>
    <row r="14" spans="1:15" ht="15.75" customHeight="1">
      <c r="A14" s="294">
        <v>6</v>
      </c>
      <c r="B14" s="295" t="s">
        <v>18</v>
      </c>
      <c r="C14" s="296">
        <v>7130820008</v>
      </c>
      <c r="D14" s="294" t="s">
        <v>12</v>
      </c>
      <c r="E14" s="294">
        <v>48</v>
      </c>
      <c r="F14" s="297">
        <f>VLOOKUP(C14,'SOR RATE 2025-26'!A:E,4,0)</f>
        <v>135</v>
      </c>
      <c r="G14" s="297">
        <f t="shared" si="0"/>
        <v>6480</v>
      </c>
      <c r="H14" s="294">
        <v>48</v>
      </c>
      <c r="I14" s="297">
        <f t="shared" si="2"/>
        <v>135</v>
      </c>
      <c r="J14" s="297">
        <f t="shared" si="1"/>
        <v>6480</v>
      </c>
    </row>
    <row r="15" spans="1:15" ht="14.25" customHeight="1">
      <c r="A15" s="294">
        <v>7</v>
      </c>
      <c r="B15" s="295" t="s">
        <v>19</v>
      </c>
      <c r="C15" s="296">
        <v>7130830057</v>
      </c>
      <c r="D15" s="294" t="s">
        <v>20</v>
      </c>
      <c r="E15" s="294">
        <v>3100</v>
      </c>
      <c r="F15" s="297">
        <f>VLOOKUP(C15,'SOR RATE 2025-26'!A:E,4,0)/1000</f>
        <v>54.296529999999997</v>
      </c>
      <c r="G15" s="297">
        <f t="shared" si="0"/>
        <v>168319.24299999999</v>
      </c>
      <c r="H15" s="294"/>
      <c r="I15" s="297"/>
      <c r="J15" s="297"/>
    </row>
    <row r="16" spans="1:15" ht="14.25" customHeight="1">
      <c r="A16" s="294">
        <v>8</v>
      </c>
      <c r="B16" s="295" t="s">
        <v>21</v>
      </c>
      <c r="C16" s="296">
        <v>7130830055</v>
      </c>
      <c r="D16" s="294" t="s">
        <v>20</v>
      </c>
      <c r="E16" s="294"/>
      <c r="F16" s="297">
        <f>VLOOKUP(C16,'SOR RATE 2025-26'!A:E,4,0)/1000</f>
        <v>32.585830000000001</v>
      </c>
      <c r="G16" s="297"/>
      <c r="H16" s="294">
        <v>3100</v>
      </c>
      <c r="I16" s="297">
        <f>F16</f>
        <v>32.585830000000001</v>
      </c>
      <c r="J16" s="297">
        <f>I16*H16</f>
        <v>101016.073</v>
      </c>
    </row>
    <row r="17" spans="1:13" ht="27" customHeight="1">
      <c r="A17" s="298">
        <v>9</v>
      </c>
      <c r="B17" s="299" t="s">
        <v>22</v>
      </c>
      <c r="C17" s="296">
        <v>7130830050</v>
      </c>
      <c r="D17" s="302" t="s">
        <v>12</v>
      </c>
      <c r="E17" s="294">
        <v>6</v>
      </c>
      <c r="F17" s="297">
        <f>VLOOKUP(C17,'SOR RATE 2025-26'!A:E,4,0)</f>
        <v>48.77</v>
      </c>
      <c r="G17" s="297">
        <f t="shared" ref="G17:G25" si="3">F17*E17</f>
        <v>292.62</v>
      </c>
      <c r="H17" s="294">
        <v>6</v>
      </c>
      <c r="I17" s="297">
        <f t="shared" si="2"/>
        <v>48.77</v>
      </c>
      <c r="J17" s="297">
        <f>I17*H17</f>
        <v>292.62</v>
      </c>
    </row>
    <row r="18" spans="1:13" ht="15.75" customHeight="1">
      <c r="A18" s="1944">
        <v>10</v>
      </c>
      <c r="B18" s="303" t="s">
        <v>23</v>
      </c>
      <c r="C18" s="296">
        <v>7130860032</v>
      </c>
      <c r="D18" s="294" t="s">
        <v>12</v>
      </c>
      <c r="E18" s="304">
        <v>4</v>
      </c>
      <c r="F18" s="297">
        <f>VLOOKUP(C18,'SOR RATE 2025-26'!A:E,4,0)</f>
        <v>585.41999999999996</v>
      </c>
      <c r="G18" s="297">
        <f t="shared" si="3"/>
        <v>2341.6799999999998</v>
      </c>
      <c r="H18" s="304">
        <v>4</v>
      </c>
      <c r="I18" s="297">
        <f t="shared" si="2"/>
        <v>585.41999999999996</v>
      </c>
      <c r="J18" s="297">
        <f t="shared" ref="J18:J25" si="4">I18*H18</f>
        <v>2341.6799999999998</v>
      </c>
    </row>
    <row r="19" spans="1:13" ht="15.75" customHeight="1">
      <c r="A19" s="1945"/>
      <c r="B19" s="295" t="s">
        <v>24</v>
      </c>
      <c r="C19" s="296">
        <v>7130860077</v>
      </c>
      <c r="D19" s="294" t="s">
        <v>25</v>
      </c>
      <c r="E19" s="294">
        <v>22</v>
      </c>
      <c r="F19" s="297">
        <f>VLOOKUP(C19,'SOR RATE 2025-26'!A:E,4,0)/1000</f>
        <v>91.533670000000001</v>
      </c>
      <c r="G19" s="297">
        <f t="shared" si="3"/>
        <v>2013.74074</v>
      </c>
      <c r="H19" s="294">
        <v>22</v>
      </c>
      <c r="I19" s="297">
        <f t="shared" si="2"/>
        <v>91.533670000000001</v>
      </c>
      <c r="J19" s="297">
        <f t="shared" si="4"/>
        <v>2013.74074</v>
      </c>
    </row>
    <row r="20" spans="1:13" ht="15.75" customHeight="1">
      <c r="A20" s="1946"/>
      <c r="B20" s="295" t="s">
        <v>26</v>
      </c>
      <c r="C20" s="296">
        <v>7130810026</v>
      </c>
      <c r="D20" s="304" t="s">
        <v>15</v>
      </c>
      <c r="E20" s="294">
        <v>4</v>
      </c>
      <c r="F20" s="297">
        <f>VLOOKUP(C20,'SOR RATE 2025-26'!A:E,4,0)</f>
        <v>334.5</v>
      </c>
      <c r="G20" s="297">
        <f t="shared" si="3"/>
        <v>1338</v>
      </c>
      <c r="H20" s="294">
        <v>4</v>
      </c>
      <c r="I20" s="297">
        <f>+F20</f>
        <v>334.5</v>
      </c>
      <c r="J20" s="297">
        <f t="shared" si="4"/>
        <v>1338</v>
      </c>
    </row>
    <row r="21" spans="1:13" ht="15.75" customHeight="1">
      <c r="A21" s="294">
        <v>11</v>
      </c>
      <c r="B21" s="295" t="s">
        <v>27</v>
      </c>
      <c r="C21" s="296">
        <v>7130211158</v>
      </c>
      <c r="D21" s="294" t="s">
        <v>28</v>
      </c>
      <c r="E21" s="294">
        <v>4</v>
      </c>
      <c r="F21" s="297">
        <f>VLOOKUP(C21,'SOR RATE 2025-26'!A:E,4,0)</f>
        <v>184.42</v>
      </c>
      <c r="G21" s="297">
        <f t="shared" si="3"/>
        <v>737.68</v>
      </c>
      <c r="H21" s="294">
        <v>4</v>
      </c>
      <c r="I21" s="297">
        <f t="shared" si="2"/>
        <v>184.42</v>
      </c>
      <c r="J21" s="297">
        <f t="shared" si="4"/>
        <v>737.68</v>
      </c>
    </row>
    <row r="22" spans="1:13" ht="15.75" customHeight="1">
      <c r="A22" s="294">
        <v>12</v>
      </c>
      <c r="B22" s="295" t="s">
        <v>29</v>
      </c>
      <c r="C22" s="296">
        <v>7130210809</v>
      </c>
      <c r="D22" s="294" t="s">
        <v>28</v>
      </c>
      <c r="E22" s="294">
        <v>4</v>
      </c>
      <c r="F22" s="297">
        <f>VLOOKUP(C22,'SOR RATE 2025-26'!A:E,4,0)</f>
        <v>412.07</v>
      </c>
      <c r="G22" s="297">
        <f t="shared" si="3"/>
        <v>1648.28</v>
      </c>
      <c r="H22" s="294">
        <v>4</v>
      </c>
      <c r="I22" s="297">
        <f>+F22</f>
        <v>412.07</v>
      </c>
      <c r="J22" s="297">
        <f t="shared" si="4"/>
        <v>1648.28</v>
      </c>
    </row>
    <row r="23" spans="1:13" ht="15.75" customHeight="1">
      <c r="A23" s="294">
        <v>13</v>
      </c>
      <c r="B23" s="305" t="s">
        <v>30</v>
      </c>
      <c r="C23" s="306">
        <v>7130610206</v>
      </c>
      <c r="D23" s="294" t="s">
        <v>25</v>
      </c>
      <c r="E23" s="294">
        <v>32</v>
      </c>
      <c r="F23" s="297">
        <f>VLOOKUP(C23,'SOR RATE 2025-26'!A:E,4,0)/1000</f>
        <v>86.441000000000003</v>
      </c>
      <c r="G23" s="297">
        <f t="shared" si="3"/>
        <v>2766.1120000000001</v>
      </c>
      <c r="H23" s="294">
        <v>32</v>
      </c>
      <c r="I23" s="297">
        <f t="shared" si="2"/>
        <v>86.441000000000003</v>
      </c>
      <c r="J23" s="297">
        <f t="shared" si="4"/>
        <v>2766.1120000000001</v>
      </c>
      <c r="K23" s="307"/>
      <c r="L23" s="308"/>
      <c r="M23" s="309"/>
    </row>
    <row r="24" spans="1:13" ht="15.75" customHeight="1">
      <c r="A24" s="294">
        <v>14</v>
      </c>
      <c r="B24" s="295" t="s">
        <v>31</v>
      </c>
      <c r="C24" s="296">
        <v>7130880041</v>
      </c>
      <c r="D24" s="294" t="s">
        <v>32</v>
      </c>
      <c r="E24" s="294">
        <v>16</v>
      </c>
      <c r="F24" s="297">
        <f>VLOOKUP(C24,'SOR RATE 2025-26'!A:E,4,0)</f>
        <v>104.33</v>
      </c>
      <c r="G24" s="297">
        <f t="shared" si="3"/>
        <v>1669.28</v>
      </c>
      <c r="H24" s="294">
        <v>16</v>
      </c>
      <c r="I24" s="297">
        <f t="shared" si="2"/>
        <v>104.33</v>
      </c>
      <c r="J24" s="297">
        <f t="shared" si="4"/>
        <v>1669.28</v>
      </c>
    </row>
    <row r="25" spans="1:13" ht="15.75" customHeight="1">
      <c r="A25" s="294">
        <v>15</v>
      </c>
      <c r="B25" s="295" t="s">
        <v>33</v>
      </c>
      <c r="C25" s="296">
        <v>7130830006</v>
      </c>
      <c r="D25" s="294" t="s">
        <v>25</v>
      </c>
      <c r="E25" s="294">
        <v>3</v>
      </c>
      <c r="F25" s="297">
        <f>VLOOKUP(C25,'SOR RATE 2025-26'!A:E,4,0)</f>
        <v>209.75</v>
      </c>
      <c r="G25" s="297">
        <f t="shared" si="3"/>
        <v>629.25</v>
      </c>
      <c r="H25" s="294">
        <v>3</v>
      </c>
      <c r="I25" s="297">
        <f t="shared" si="2"/>
        <v>209.75</v>
      </c>
      <c r="J25" s="297">
        <f t="shared" si="4"/>
        <v>629.25</v>
      </c>
      <c r="M25" s="310"/>
    </row>
    <row r="26" spans="1:13" ht="15.75" customHeight="1">
      <c r="A26" s="1944">
        <v>16</v>
      </c>
      <c r="B26" s="311" t="s">
        <v>34</v>
      </c>
      <c r="C26" s="296"/>
      <c r="D26" s="294" t="s">
        <v>25</v>
      </c>
      <c r="E26" s="304">
        <f>E27+E28</f>
        <v>18</v>
      </c>
      <c r="F26" s="297"/>
      <c r="G26" s="312"/>
      <c r="H26" s="304">
        <f>H27+H28</f>
        <v>18</v>
      </c>
      <c r="I26" s="297"/>
      <c r="J26" s="297"/>
    </row>
    <row r="27" spans="1:13" ht="15.75" customHeight="1">
      <c r="A27" s="1945"/>
      <c r="B27" s="313" t="s">
        <v>35</v>
      </c>
      <c r="C27" s="296">
        <v>7130620619</v>
      </c>
      <c r="D27" s="294" t="s">
        <v>25</v>
      </c>
      <c r="E27" s="294">
        <v>2</v>
      </c>
      <c r="F27" s="297">
        <f>VLOOKUP(C27,'SOR RATE 2025-26'!A:E,4,0)</f>
        <v>86.09</v>
      </c>
      <c r="G27" s="297">
        <f>F27*E27</f>
        <v>172.18</v>
      </c>
      <c r="H27" s="294">
        <v>2</v>
      </c>
      <c r="I27" s="297">
        <f t="shared" si="2"/>
        <v>86.09</v>
      </c>
      <c r="J27" s="297">
        <f>I27*H27</f>
        <v>172.18</v>
      </c>
    </row>
    <row r="28" spans="1:13" ht="15.75" customHeight="1">
      <c r="A28" s="1946"/>
      <c r="B28" s="313" t="s">
        <v>36</v>
      </c>
      <c r="C28" s="296">
        <v>7130620627</v>
      </c>
      <c r="D28" s="294" t="s">
        <v>25</v>
      </c>
      <c r="E28" s="314">
        <v>16</v>
      </c>
      <c r="F28" s="297">
        <f>VLOOKUP(C28,'SOR RATE 2025-26'!A:E,4,0)</f>
        <v>84.63</v>
      </c>
      <c r="G28" s="297">
        <f>F28*E28</f>
        <v>1354.08</v>
      </c>
      <c r="H28" s="294">
        <v>16</v>
      </c>
      <c r="I28" s="297">
        <f t="shared" si="2"/>
        <v>84.63</v>
      </c>
      <c r="J28" s="297">
        <f>I28*H28</f>
        <v>1354.08</v>
      </c>
    </row>
    <row r="29" spans="1:13" ht="15.75" customHeight="1">
      <c r="A29" s="1947">
        <v>17</v>
      </c>
      <c r="B29" s="311" t="s">
        <v>37</v>
      </c>
      <c r="C29" s="296"/>
      <c r="D29" s="294"/>
      <c r="E29" s="294"/>
      <c r="F29" s="297"/>
      <c r="G29" s="297"/>
      <c r="H29" s="294"/>
      <c r="I29" s="315"/>
      <c r="J29" s="297"/>
    </row>
    <row r="30" spans="1:13" s="317" customFormat="1" ht="21.75" customHeight="1">
      <c r="A30" s="1948"/>
      <c r="B30" s="299" t="s">
        <v>38</v>
      </c>
      <c r="C30" s="306">
        <v>7130810511</v>
      </c>
      <c r="D30" s="302" t="s">
        <v>39</v>
      </c>
      <c r="E30" s="302">
        <v>1</v>
      </c>
      <c r="F30" s="297">
        <f>VLOOKUP(C30,'SOR RATE 2025-26'!A:E,4,0)</f>
        <v>2949.07</v>
      </c>
      <c r="G30" s="316">
        <f t="shared" ref="G30:G35" si="5">F30*E30</f>
        <v>2949.07</v>
      </c>
      <c r="H30" s="302">
        <v>1</v>
      </c>
      <c r="I30" s="316">
        <f t="shared" si="2"/>
        <v>2949.07</v>
      </c>
      <c r="J30" s="316">
        <f t="shared" ref="J30:J35" si="6">I30*H30</f>
        <v>2949.07</v>
      </c>
    </row>
    <row r="31" spans="1:13" ht="15.75" customHeight="1">
      <c r="A31" s="1948"/>
      <c r="B31" s="295" t="s">
        <v>40</v>
      </c>
      <c r="C31" s="296">
        <v>7130870043</v>
      </c>
      <c r="D31" s="294" t="s">
        <v>25</v>
      </c>
      <c r="E31" s="294">
        <v>35</v>
      </c>
      <c r="F31" s="297">
        <f>VLOOKUP(C31,'SOR RATE 2025-26'!A:E,4,0)/1000</f>
        <v>71.584320000000005</v>
      </c>
      <c r="G31" s="297">
        <f t="shared" si="5"/>
        <v>2505.4512</v>
      </c>
      <c r="H31" s="294">
        <v>35</v>
      </c>
      <c r="I31" s="297">
        <f t="shared" si="2"/>
        <v>71.584320000000005</v>
      </c>
      <c r="J31" s="297">
        <f t="shared" si="6"/>
        <v>2505.4512</v>
      </c>
    </row>
    <row r="32" spans="1:13" ht="15.75" customHeight="1">
      <c r="A32" s="1948"/>
      <c r="B32" s="295" t="s">
        <v>26</v>
      </c>
      <c r="C32" s="318">
        <v>7130810026</v>
      </c>
      <c r="D32" s="304" t="s">
        <v>15</v>
      </c>
      <c r="E32" s="294">
        <v>2</v>
      </c>
      <c r="F32" s="297">
        <f>VLOOKUP(C32,'SOR RATE 2025-26'!A:E,4,0)</f>
        <v>334.5</v>
      </c>
      <c r="G32" s="297">
        <f>F32*E32</f>
        <v>669</v>
      </c>
      <c r="H32" s="294">
        <v>2</v>
      </c>
      <c r="I32" s="297">
        <f t="shared" si="2"/>
        <v>334.5</v>
      </c>
      <c r="J32" s="297">
        <f>I32*H32</f>
        <v>669</v>
      </c>
    </row>
    <row r="33" spans="1:14" ht="15.75" customHeight="1">
      <c r="A33" s="1948"/>
      <c r="B33" s="295" t="s">
        <v>41</v>
      </c>
      <c r="C33" s="296">
        <v>7130860077</v>
      </c>
      <c r="D33" s="319" t="s">
        <v>25</v>
      </c>
      <c r="E33" s="319">
        <v>11</v>
      </c>
      <c r="F33" s="297">
        <f>VLOOKUP(C33,'SOR RATE 2025-26'!A:E,4,0)/1000</f>
        <v>91.533670000000001</v>
      </c>
      <c r="G33" s="297">
        <f t="shared" si="5"/>
        <v>1006.87037</v>
      </c>
      <c r="H33" s="319">
        <v>11</v>
      </c>
      <c r="I33" s="297">
        <f t="shared" si="2"/>
        <v>91.533670000000001</v>
      </c>
      <c r="J33" s="297">
        <f t="shared" si="6"/>
        <v>1006.87037</v>
      </c>
      <c r="M33" s="320"/>
    </row>
    <row r="34" spans="1:14" ht="15.75" customHeight="1">
      <c r="A34" s="1948"/>
      <c r="B34" s="295" t="s">
        <v>42</v>
      </c>
      <c r="C34" s="296">
        <v>7130860032</v>
      </c>
      <c r="D34" s="294" t="s">
        <v>12</v>
      </c>
      <c r="E34" s="294">
        <v>2</v>
      </c>
      <c r="F34" s="297">
        <f>VLOOKUP(C34,'SOR RATE 2025-26'!A:E,4,0)</f>
        <v>585.41999999999996</v>
      </c>
      <c r="G34" s="297">
        <f>F34*E34</f>
        <v>1170.8399999999999</v>
      </c>
      <c r="H34" s="294">
        <v>2</v>
      </c>
      <c r="I34" s="297">
        <f t="shared" si="2"/>
        <v>585.41999999999996</v>
      </c>
      <c r="J34" s="297">
        <f>I34*H34</f>
        <v>1170.8399999999999</v>
      </c>
    </row>
    <row r="35" spans="1:14" ht="15.75" customHeight="1">
      <c r="A35" s="1949"/>
      <c r="B35" s="295" t="s">
        <v>43</v>
      </c>
      <c r="C35" s="296">
        <v>7130620013</v>
      </c>
      <c r="D35" s="321" t="s">
        <v>12</v>
      </c>
      <c r="E35" s="294">
        <v>4</v>
      </c>
      <c r="F35" s="297">
        <f>VLOOKUP(C35,'SOR RATE 2025-26'!A:E,4,0)</f>
        <v>156.63999999999999</v>
      </c>
      <c r="G35" s="297">
        <f t="shared" si="5"/>
        <v>626.55999999999995</v>
      </c>
      <c r="H35" s="294">
        <v>4</v>
      </c>
      <c r="I35" s="297">
        <f t="shared" si="2"/>
        <v>156.63999999999999</v>
      </c>
      <c r="J35" s="297">
        <f t="shared" si="6"/>
        <v>626.55999999999995</v>
      </c>
    </row>
    <row r="36" spans="1:14" ht="44.25" customHeight="1">
      <c r="A36" s="1950">
        <v>18</v>
      </c>
      <c r="B36" s="303" t="s">
        <v>44</v>
      </c>
      <c r="C36" s="322"/>
      <c r="D36" s="321"/>
      <c r="E36" s="323">
        <f>(16+12)</f>
        <v>28</v>
      </c>
      <c r="F36" s="297"/>
      <c r="G36" s="297"/>
      <c r="H36" s="323">
        <f>(16+12)</f>
        <v>28</v>
      </c>
      <c r="I36" s="297"/>
      <c r="J36" s="297"/>
    </row>
    <row r="37" spans="1:14" ht="28.5" customHeight="1">
      <c r="A37" s="1951"/>
      <c r="B37" s="43" t="s">
        <v>2713</v>
      </c>
      <c r="C37" s="322">
        <v>7130300055</v>
      </c>
      <c r="D37" s="325" t="s">
        <v>32</v>
      </c>
      <c r="E37" s="323">
        <f>(16+12)</f>
        <v>28</v>
      </c>
      <c r="F37" s="297">
        <f>VLOOKUP(C37,'SOR RATE 2025-26'!A:E,4,0)</f>
        <v>173</v>
      </c>
      <c r="G37" s="297">
        <f>F37*E37</f>
        <v>4844</v>
      </c>
      <c r="H37" s="323">
        <f>(16+12)</f>
        <v>28</v>
      </c>
      <c r="I37" s="297">
        <f t="shared" si="2"/>
        <v>173</v>
      </c>
      <c r="J37" s="297">
        <f>I37*H37</f>
        <v>4844</v>
      </c>
      <c r="K37" s="1851" t="s">
        <v>2717</v>
      </c>
      <c r="L37" s="743"/>
    </row>
    <row r="38" spans="1:14" ht="27" customHeight="1">
      <c r="A38" s="292">
        <v>19</v>
      </c>
      <c r="B38" s="326" t="s">
        <v>45</v>
      </c>
      <c r="C38" s="327"/>
      <c r="D38" s="328"/>
      <c r="E38" s="329"/>
      <c r="F38" s="292"/>
      <c r="G38" s="315">
        <f>SUM(G9:G37)</f>
        <v>275037.93731000007</v>
      </c>
      <c r="H38" s="315"/>
      <c r="I38" s="315"/>
      <c r="J38" s="315">
        <f>SUM(J9:J37)</f>
        <v>207734.76731000005</v>
      </c>
      <c r="K38" s="330"/>
      <c r="L38" s="331"/>
    </row>
    <row r="39" spans="1:14" ht="29.25" customHeight="1">
      <c r="A39" s="332">
        <v>20</v>
      </c>
      <c r="B39" s="326" t="s">
        <v>46</v>
      </c>
      <c r="C39" s="327"/>
      <c r="D39" s="292"/>
      <c r="E39" s="292"/>
      <c r="F39" s="292"/>
      <c r="G39" s="315">
        <f>G38/1.18</f>
        <v>233082.99772033904</v>
      </c>
      <c r="H39" s="315"/>
      <c r="I39" s="315"/>
      <c r="J39" s="315">
        <f>J38/1.18</f>
        <v>176046.41297457632</v>
      </c>
      <c r="K39" s="309"/>
      <c r="L39" s="331"/>
    </row>
    <row r="40" spans="1:14" ht="30.75" customHeight="1">
      <c r="A40" s="333">
        <v>21</v>
      </c>
      <c r="B40" s="305" t="s">
        <v>1987</v>
      </c>
      <c r="C40" s="334"/>
      <c r="D40" s="334"/>
      <c r="E40" s="334"/>
      <c r="F40" s="296">
        <v>7.4999999999999997E-2</v>
      </c>
      <c r="G40" s="297">
        <f>G39*F40</f>
        <v>17481.224829025428</v>
      </c>
      <c r="H40" s="296"/>
      <c r="I40" s="296">
        <v>7.4999999999999997E-2</v>
      </c>
      <c r="J40" s="297">
        <f>J39*I40</f>
        <v>13203.480973093223</v>
      </c>
      <c r="K40" s="308"/>
      <c r="L40" s="331"/>
    </row>
    <row r="41" spans="1:14" ht="30.75" customHeight="1">
      <c r="A41" s="302">
        <v>22</v>
      </c>
      <c r="B41" s="299" t="s">
        <v>47</v>
      </c>
      <c r="C41" s="335"/>
      <c r="D41" s="302" t="s">
        <v>12</v>
      </c>
      <c r="E41" s="302">
        <v>16</v>
      </c>
      <c r="F41" s="336">
        <f>367.67*1.029</f>
        <v>378.33242999999999</v>
      </c>
      <c r="G41" s="297">
        <f>F41*E41</f>
        <v>6053.3188799999998</v>
      </c>
      <c r="H41" s="302">
        <v>16</v>
      </c>
      <c r="I41" s="316">
        <f>+F41</f>
        <v>378.33242999999999</v>
      </c>
      <c r="J41" s="297">
        <f>I41*H41</f>
        <v>6053.3188799999998</v>
      </c>
      <c r="L41" s="310"/>
      <c r="M41" s="310"/>
      <c r="N41" s="310"/>
    </row>
    <row r="42" spans="1:14" ht="16.5" customHeight="1">
      <c r="A42" s="294">
        <v>23</v>
      </c>
      <c r="B42" s="295" t="s">
        <v>48</v>
      </c>
      <c r="C42" s="296"/>
      <c r="D42" s="294"/>
      <c r="E42" s="294"/>
      <c r="F42" s="294"/>
      <c r="G42" s="297">
        <v>56032.65</v>
      </c>
      <c r="H42" s="297"/>
      <c r="I42" s="337"/>
      <c r="J42" s="297">
        <v>54880.82</v>
      </c>
      <c r="K42" s="338"/>
      <c r="L42" s="339"/>
      <c r="M42" s="309"/>
      <c r="N42" s="309"/>
    </row>
    <row r="43" spans="1:14" ht="26.25" customHeight="1">
      <c r="A43" s="302">
        <v>24</v>
      </c>
      <c r="B43" s="295" t="s">
        <v>1902</v>
      </c>
      <c r="C43" s="335"/>
      <c r="D43" s="302"/>
      <c r="E43" s="302"/>
      <c r="F43" s="316"/>
      <c r="G43" s="312"/>
      <c r="H43" s="302"/>
      <c r="I43" s="340"/>
      <c r="J43" s="346"/>
      <c r="K43" s="1798"/>
      <c r="L43" s="341"/>
      <c r="N43" s="310"/>
    </row>
    <row r="44" spans="1:14" ht="18.75" customHeight="1">
      <c r="A44" s="302" t="s">
        <v>1358</v>
      </c>
      <c r="B44" s="295" t="s">
        <v>1903</v>
      </c>
      <c r="C44" s="335"/>
      <c r="D44" s="302"/>
      <c r="E44" s="302"/>
      <c r="F44" s="342">
        <v>0.02</v>
      </c>
      <c r="G44" s="312">
        <f>F44*G39</f>
        <v>4661.6599544067813</v>
      </c>
      <c r="H44" s="302"/>
      <c r="I44" s="342">
        <v>0.02</v>
      </c>
      <c r="J44" s="316">
        <f>I44*J39</f>
        <v>3520.9282594915267</v>
      </c>
      <c r="K44" s="1798"/>
      <c r="L44" s="341"/>
      <c r="N44" s="310"/>
    </row>
    <row r="45" spans="1:14" ht="50.25" customHeight="1">
      <c r="A45" s="302">
        <v>25</v>
      </c>
      <c r="B45" s="299" t="s">
        <v>2669</v>
      </c>
      <c r="C45" s="335"/>
      <c r="D45" s="302"/>
      <c r="E45" s="302"/>
      <c r="F45" s="316"/>
      <c r="G45" s="312">
        <f>(G44+G42+G41+G40+G39)*0.125</f>
        <v>39663.98142297141</v>
      </c>
      <c r="H45" s="302"/>
      <c r="I45" s="340"/>
      <c r="J45" s="316">
        <f>(J44+J42+J41+J40+J39)*0.125</f>
        <v>31713.120135895133</v>
      </c>
      <c r="K45" s="1799"/>
      <c r="L45" s="341"/>
      <c r="N45" s="310"/>
    </row>
    <row r="46" spans="1:14" ht="30" customHeight="1">
      <c r="A46" s="345">
        <v>26</v>
      </c>
      <c r="B46" s="299" t="s">
        <v>1904</v>
      </c>
      <c r="C46" s="335"/>
      <c r="D46" s="302"/>
      <c r="E46" s="302"/>
      <c r="F46" s="316"/>
      <c r="G46" s="346">
        <f>G45+G42+G44+G41+G40+G39</f>
        <v>356975.83280674263</v>
      </c>
      <c r="H46" s="345"/>
      <c r="I46" s="347"/>
      <c r="J46" s="346">
        <f>J45+J44+J42+J41+J40+J39</f>
        <v>285418.08122305619</v>
      </c>
      <c r="K46" s="348"/>
      <c r="L46" s="349"/>
      <c r="N46" s="310"/>
    </row>
    <row r="47" spans="1:14" ht="17.25" customHeight="1">
      <c r="A47" s="350">
        <v>27</v>
      </c>
      <c r="B47" s="305" t="s">
        <v>1858</v>
      </c>
      <c r="C47" s="335"/>
      <c r="D47" s="302"/>
      <c r="E47" s="302"/>
      <c r="F47" s="316">
        <v>0.09</v>
      </c>
      <c r="G47" s="336">
        <f>G46*F47</f>
        <v>32127.824952606836</v>
      </c>
      <c r="H47" s="345"/>
      <c r="I47" s="336">
        <v>0.09</v>
      </c>
      <c r="J47" s="336">
        <f>J46*I47</f>
        <v>25687.627310075055</v>
      </c>
      <c r="K47" s="338"/>
      <c r="L47" s="249"/>
      <c r="N47" s="310"/>
    </row>
    <row r="48" spans="1:14" ht="17.25" customHeight="1">
      <c r="A48" s="302">
        <v>28</v>
      </c>
      <c r="B48" s="305" t="s">
        <v>1859</v>
      </c>
      <c r="C48" s="335"/>
      <c r="D48" s="302"/>
      <c r="E48" s="302"/>
      <c r="F48" s="316">
        <v>0.09</v>
      </c>
      <c r="G48" s="316">
        <f>G46*F48</f>
        <v>32127.824952606836</v>
      </c>
      <c r="H48" s="302"/>
      <c r="I48" s="316">
        <v>0.09</v>
      </c>
      <c r="J48" s="316">
        <f>J46*I48</f>
        <v>25687.627310075055</v>
      </c>
      <c r="K48" s="338"/>
      <c r="L48" s="249"/>
      <c r="N48" s="310"/>
    </row>
    <row r="49" spans="1:13" ht="30.75" customHeight="1">
      <c r="A49" s="294">
        <v>29</v>
      </c>
      <c r="B49" s="305" t="s">
        <v>1860</v>
      </c>
      <c r="C49" s="296"/>
      <c r="D49" s="294"/>
      <c r="E49" s="294"/>
      <c r="F49" s="294"/>
      <c r="G49" s="297">
        <f>G46+G47+G48</f>
        <v>421231.48271195625</v>
      </c>
      <c r="H49" s="297"/>
      <c r="I49" s="297"/>
      <c r="J49" s="297">
        <f>J46+J47+J48</f>
        <v>336793.33584320627</v>
      </c>
      <c r="K49" s="338"/>
    </row>
    <row r="50" spans="1:13" ht="30.75" customHeight="1">
      <c r="A50" s="345">
        <v>30</v>
      </c>
      <c r="B50" s="351" t="s">
        <v>49</v>
      </c>
      <c r="C50" s="352"/>
      <c r="D50" s="353"/>
      <c r="E50" s="353"/>
      <c r="F50" s="354"/>
      <c r="G50" s="354">
        <f>ROUND(G49,0)</f>
        <v>421231</v>
      </c>
      <c r="H50" s="353"/>
      <c r="I50" s="355"/>
      <c r="J50" s="354">
        <f>ROUND(J49,0)</f>
        <v>336793</v>
      </c>
      <c r="K50" s="338"/>
    </row>
    <row r="51" spans="1:13" ht="9" customHeight="1">
      <c r="A51" s="356"/>
      <c r="B51" s="280"/>
      <c r="C51" s="357"/>
      <c r="D51" s="358"/>
      <c r="E51" s="358"/>
      <c r="F51" s="359"/>
      <c r="G51" s="359"/>
      <c r="H51" s="358"/>
      <c r="I51" s="360"/>
      <c r="J51" s="359"/>
    </row>
    <row r="52" spans="1:13" ht="14.25" customHeight="1">
      <c r="A52" s="361"/>
      <c r="B52" s="1941" t="s">
        <v>1447</v>
      </c>
      <c r="C52" s="1941"/>
      <c r="D52" s="1941"/>
      <c r="E52" s="1941"/>
      <c r="F52" s="1941"/>
      <c r="G52" s="1941"/>
      <c r="H52" s="1941"/>
      <c r="I52" s="362"/>
    </row>
    <row r="53" spans="1:13" ht="17.25" customHeight="1">
      <c r="A53" s="363"/>
      <c r="B53" s="1942" t="s">
        <v>1448</v>
      </c>
      <c r="C53" s="1942"/>
      <c r="D53" s="1942"/>
      <c r="E53" s="1942"/>
      <c r="F53" s="1942"/>
      <c r="G53" s="1942"/>
      <c r="H53" s="1942"/>
      <c r="I53" s="362"/>
    </row>
    <row r="54" spans="1:13" ht="74.25" customHeight="1">
      <c r="A54" s="363"/>
      <c r="B54" s="1943" t="s">
        <v>2718</v>
      </c>
      <c r="C54" s="1943"/>
      <c r="D54" s="1943"/>
      <c r="E54" s="1943"/>
      <c r="F54" s="1943"/>
      <c r="G54" s="1943"/>
      <c r="H54" s="1943"/>
    </row>
    <row r="55" spans="1:13" ht="41.25" customHeight="1">
      <c r="A55" s="363"/>
      <c r="B55" s="1943" t="s">
        <v>2728</v>
      </c>
      <c r="C55" s="1943"/>
      <c r="D55" s="1943"/>
      <c r="E55" s="1943"/>
      <c r="F55" s="1943"/>
      <c r="G55" s="1943"/>
      <c r="H55" s="1943"/>
      <c r="M55" s="367"/>
    </row>
    <row r="56" spans="1:13" ht="15.75" customHeight="1">
      <c r="A56" s="363"/>
      <c r="B56" s="1943" t="s">
        <v>1856</v>
      </c>
      <c r="C56" s="1943"/>
      <c r="D56" s="1943"/>
      <c r="E56" s="1943"/>
      <c r="F56" s="1943"/>
      <c r="G56" s="1943"/>
      <c r="H56" s="1943"/>
    </row>
    <row r="57" spans="1:13" ht="39" customHeight="1">
      <c r="A57" s="363"/>
      <c r="B57" s="1938" t="s">
        <v>2720</v>
      </c>
      <c r="C57" s="1939"/>
      <c r="D57" s="1939"/>
      <c r="E57" s="1939"/>
      <c r="F57" s="1939"/>
      <c r="G57" s="1939"/>
      <c r="H57" s="1940"/>
    </row>
    <row r="58" spans="1:13" ht="20.25">
      <c r="A58" s="368" t="s">
        <v>50</v>
      </c>
      <c r="B58" s="1861" t="s">
        <v>1450</v>
      </c>
      <c r="C58" s="1862"/>
      <c r="D58" s="1862"/>
      <c r="E58" s="1862"/>
      <c r="F58" s="1862"/>
      <c r="G58" s="1862"/>
      <c r="H58" s="1863"/>
    </row>
    <row r="59" spans="1:13">
      <c r="A59" s="363"/>
      <c r="B59" s="364"/>
      <c r="C59" s="365"/>
      <c r="D59" s="366"/>
      <c r="E59" s="363"/>
      <c r="F59" s="366"/>
      <c r="G59" s="366"/>
      <c r="H59" s="363"/>
    </row>
    <row r="60" spans="1:13">
      <c r="A60" s="363"/>
      <c r="C60" s="365"/>
      <c r="D60" s="366"/>
      <c r="E60" s="363"/>
      <c r="F60" s="366"/>
      <c r="G60" s="366"/>
      <c r="H60" s="363"/>
    </row>
    <row r="61" spans="1:13">
      <c r="A61" s="363"/>
      <c r="B61" s="364"/>
      <c r="C61" s="365"/>
      <c r="D61" s="366"/>
      <c r="E61" s="363"/>
      <c r="F61" s="366"/>
      <c r="G61" s="366"/>
      <c r="H61" s="363"/>
    </row>
    <row r="62" spans="1:13">
      <c r="A62" s="370"/>
      <c r="B62" s="371"/>
      <c r="C62" s="372"/>
      <c r="D62" s="373"/>
      <c r="E62" s="370"/>
      <c r="F62" s="373"/>
      <c r="G62" s="373"/>
      <c r="H62" s="370"/>
    </row>
    <row r="63" spans="1:13">
      <c r="A63" s="370"/>
      <c r="B63" s="371"/>
      <c r="C63" s="372"/>
      <c r="D63" s="373"/>
      <c r="E63" s="370"/>
      <c r="F63" s="373"/>
      <c r="G63" s="373"/>
      <c r="H63" s="370"/>
    </row>
  </sheetData>
  <mergeCells count="19">
    <mergeCell ref="A1:B1"/>
    <mergeCell ref="C1:G1"/>
    <mergeCell ref="B3:H3"/>
    <mergeCell ref="A6:A7"/>
    <mergeCell ref="B6:B7"/>
    <mergeCell ref="C6:C7"/>
    <mergeCell ref="D6:D7"/>
    <mergeCell ref="E6:G6"/>
    <mergeCell ref="H6:J6"/>
    <mergeCell ref="A18:A20"/>
    <mergeCell ref="A26:A28"/>
    <mergeCell ref="A29:A35"/>
    <mergeCell ref="A36:A37"/>
    <mergeCell ref="B54:H54"/>
    <mergeCell ref="B57:H57"/>
    <mergeCell ref="B52:H52"/>
    <mergeCell ref="B53:H53"/>
    <mergeCell ref="B55:H55"/>
    <mergeCell ref="B56:H56"/>
  </mergeCells>
  <conditionalFormatting sqref="B38">
    <cfRule type="cellIs" dxfId="66" priority="2" stopIfTrue="1" operator="equal">
      <formula>"?"</formula>
    </cfRule>
  </conditionalFormatting>
  <conditionalFormatting sqref="B39">
    <cfRule type="cellIs" dxfId="65" priority="1" stopIfTrue="1" operator="equal">
      <formula>"?"</formula>
    </cfRule>
  </conditionalFormatting>
  <printOptions horizontalCentered="1" gridLines="1"/>
  <pageMargins left="0.98425196850393704" right="0.15748031496062992" top="0.55118110236220474" bottom="0.19685039370078741" header="0.27559055118110237" footer="0.11811023622047245"/>
  <pageSetup paperSize="9" scale="105" fitToHeight="2" orientation="portrait" horizontalDpi="4294967295" r:id="rId1"/>
  <headerFooter alignWithMargins="0"/>
  <rowBreaks count="2" manualBreakCount="2">
    <brk id="25" max="16383" man="1"/>
    <brk id="5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pane xSplit="2" ySplit="7" topLeftCell="C8" activePane="bottomRight" state="frozen"/>
      <selection pane="topRight" activeCell="C1" sqref="C1"/>
      <selection pane="bottomLeft" activeCell="A8" sqref="A8"/>
      <selection pane="bottomRight" activeCell="B36" sqref="B36"/>
    </sheetView>
  </sheetViews>
  <sheetFormatPr defaultRowHeight="12.75"/>
  <cols>
    <col min="1" max="1" width="4.42578125" style="183" bestFit="1" customWidth="1"/>
    <col min="2" max="2" width="56.5703125" style="183" bestFit="1" customWidth="1"/>
    <col min="3" max="3" width="12.42578125" style="183" bestFit="1" customWidth="1"/>
    <col min="4" max="4" width="7.85546875" style="183" bestFit="1" customWidth="1"/>
    <col min="5" max="5" width="17" style="183" customWidth="1"/>
    <col min="6" max="6" width="7.28515625" style="183" bestFit="1" customWidth="1"/>
    <col min="7" max="7" width="19" style="183" customWidth="1"/>
    <col min="8" max="8" width="7.28515625" style="183" bestFit="1" customWidth="1"/>
    <col min="9" max="9" width="11.7109375" style="183" customWidth="1"/>
    <col min="10" max="10" width="24" style="183" customWidth="1"/>
    <col min="11" max="11" width="13.42578125" style="183" customWidth="1"/>
    <col min="12" max="12" width="11.140625" style="183" customWidth="1"/>
    <col min="13" max="256" width="9.140625" style="183"/>
    <col min="257" max="257" width="4.42578125" style="183" bestFit="1" customWidth="1"/>
    <col min="258" max="258" width="56.5703125" style="183" bestFit="1" customWidth="1"/>
    <col min="259" max="259" width="12.42578125" style="183" bestFit="1" customWidth="1"/>
    <col min="260" max="260" width="7.85546875" style="183" bestFit="1" customWidth="1"/>
    <col min="261" max="261" width="10.7109375" style="183" bestFit="1" customWidth="1"/>
    <col min="262" max="262" width="7.28515625" style="183" bestFit="1" customWidth="1"/>
    <col min="263" max="263" width="11.85546875" style="183" bestFit="1" customWidth="1"/>
    <col min="264" max="264" width="7.28515625" style="183" bestFit="1" customWidth="1"/>
    <col min="265" max="265" width="11.7109375" style="183" customWidth="1"/>
    <col min="266" max="266" width="24" style="183" customWidth="1"/>
    <col min="267" max="267" width="13.42578125" style="183" customWidth="1"/>
    <col min="268" max="268" width="11.140625" style="183" customWidth="1"/>
    <col min="269" max="512" width="9.140625" style="183"/>
    <col min="513" max="513" width="4.42578125" style="183" bestFit="1" customWidth="1"/>
    <col min="514" max="514" width="56.5703125" style="183" bestFit="1" customWidth="1"/>
    <col min="515" max="515" width="12.42578125" style="183" bestFit="1" customWidth="1"/>
    <col min="516" max="516" width="7.85546875" style="183" bestFit="1" customWidth="1"/>
    <col min="517" max="517" width="10.7109375" style="183" bestFit="1" customWidth="1"/>
    <col min="518" max="518" width="7.28515625" style="183" bestFit="1" customWidth="1"/>
    <col min="519" max="519" width="11.85546875" style="183" bestFit="1" customWidth="1"/>
    <col min="520" max="520" width="7.28515625" style="183" bestFit="1" customWidth="1"/>
    <col min="521" max="521" width="11.7109375" style="183" customWidth="1"/>
    <col min="522" max="522" width="24" style="183" customWidth="1"/>
    <col min="523" max="523" width="13.42578125" style="183" customWidth="1"/>
    <col min="524" max="524" width="11.140625" style="183" customWidth="1"/>
    <col min="525" max="768" width="9.140625" style="183"/>
    <col min="769" max="769" width="4.42578125" style="183" bestFit="1" customWidth="1"/>
    <col min="770" max="770" width="56.5703125" style="183" bestFit="1" customWidth="1"/>
    <col min="771" max="771" width="12.42578125" style="183" bestFit="1" customWidth="1"/>
    <col min="772" max="772" width="7.85546875" style="183" bestFit="1" customWidth="1"/>
    <col min="773" max="773" width="10.7109375" style="183" bestFit="1" customWidth="1"/>
    <col min="774" max="774" width="7.28515625" style="183" bestFit="1" customWidth="1"/>
    <col min="775" max="775" width="11.85546875" style="183" bestFit="1" customWidth="1"/>
    <col min="776" max="776" width="7.28515625" style="183" bestFit="1" customWidth="1"/>
    <col min="777" max="777" width="11.7109375" style="183" customWidth="1"/>
    <col min="778" max="778" width="24" style="183" customWidth="1"/>
    <col min="779" max="779" width="13.42578125" style="183" customWidth="1"/>
    <col min="780" max="780" width="11.140625" style="183" customWidth="1"/>
    <col min="781" max="1024" width="9.140625" style="183"/>
    <col min="1025" max="1025" width="4.42578125" style="183" bestFit="1" customWidth="1"/>
    <col min="1026" max="1026" width="56.5703125" style="183" bestFit="1" customWidth="1"/>
    <col min="1027" max="1027" width="12.42578125" style="183" bestFit="1" customWidth="1"/>
    <col min="1028" max="1028" width="7.85546875" style="183" bestFit="1" customWidth="1"/>
    <col min="1029" max="1029" width="10.7109375" style="183" bestFit="1" customWidth="1"/>
    <col min="1030" max="1030" width="7.28515625" style="183" bestFit="1" customWidth="1"/>
    <col min="1031" max="1031" width="11.85546875" style="183" bestFit="1" customWidth="1"/>
    <col min="1032" max="1032" width="7.28515625" style="183" bestFit="1" customWidth="1"/>
    <col min="1033" max="1033" width="11.7109375" style="183" customWidth="1"/>
    <col min="1034" max="1034" width="24" style="183" customWidth="1"/>
    <col min="1035" max="1035" width="13.42578125" style="183" customWidth="1"/>
    <col min="1036" max="1036" width="11.140625" style="183" customWidth="1"/>
    <col min="1037" max="1280" width="9.140625" style="183"/>
    <col min="1281" max="1281" width="4.42578125" style="183" bestFit="1" customWidth="1"/>
    <col min="1282" max="1282" width="56.5703125" style="183" bestFit="1" customWidth="1"/>
    <col min="1283" max="1283" width="12.42578125" style="183" bestFit="1" customWidth="1"/>
    <col min="1284" max="1284" width="7.85546875" style="183" bestFit="1" customWidth="1"/>
    <col min="1285" max="1285" width="10.7109375" style="183" bestFit="1" customWidth="1"/>
    <col min="1286" max="1286" width="7.28515625" style="183" bestFit="1" customWidth="1"/>
    <col min="1287" max="1287" width="11.85546875" style="183" bestFit="1" customWidth="1"/>
    <col min="1288" max="1288" width="7.28515625" style="183" bestFit="1" customWidth="1"/>
    <col min="1289" max="1289" width="11.7109375" style="183" customWidth="1"/>
    <col min="1290" max="1290" width="24" style="183" customWidth="1"/>
    <col min="1291" max="1291" width="13.42578125" style="183" customWidth="1"/>
    <col min="1292" max="1292" width="11.140625" style="183" customWidth="1"/>
    <col min="1293" max="1536" width="9.140625" style="183"/>
    <col min="1537" max="1537" width="4.42578125" style="183" bestFit="1" customWidth="1"/>
    <col min="1538" max="1538" width="56.5703125" style="183" bestFit="1" customWidth="1"/>
    <col min="1539" max="1539" width="12.42578125" style="183" bestFit="1" customWidth="1"/>
    <col min="1540" max="1540" width="7.85546875" style="183" bestFit="1" customWidth="1"/>
    <col min="1541" max="1541" width="10.7109375" style="183" bestFit="1" customWidth="1"/>
    <col min="1542" max="1542" width="7.28515625" style="183" bestFit="1" customWidth="1"/>
    <col min="1543" max="1543" width="11.85546875" style="183" bestFit="1" customWidth="1"/>
    <col min="1544" max="1544" width="7.28515625" style="183" bestFit="1" customWidth="1"/>
    <col min="1545" max="1545" width="11.7109375" style="183" customWidth="1"/>
    <col min="1546" max="1546" width="24" style="183" customWidth="1"/>
    <col min="1547" max="1547" width="13.42578125" style="183" customWidth="1"/>
    <col min="1548" max="1548" width="11.140625" style="183" customWidth="1"/>
    <col min="1549" max="1792" width="9.140625" style="183"/>
    <col min="1793" max="1793" width="4.42578125" style="183" bestFit="1" customWidth="1"/>
    <col min="1794" max="1794" width="56.5703125" style="183" bestFit="1" customWidth="1"/>
    <col min="1795" max="1795" width="12.42578125" style="183" bestFit="1" customWidth="1"/>
    <col min="1796" max="1796" width="7.85546875" style="183" bestFit="1" customWidth="1"/>
    <col min="1797" max="1797" width="10.7109375" style="183" bestFit="1" customWidth="1"/>
    <col min="1798" max="1798" width="7.28515625" style="183" bestFit="1" customWidth="1"/>
    <col min="1799" max="1799" width="11.85546875" style="183" bestFit="1" customWidth="1"/>
    <col min="1800" max="1800" width="7.28515625" style="183" bestFit="1" customWidth="1"/>
    <col min="1801" max="1801" width="11.7109375" style="183" customWidth="1"/>
    <col min="1802" max="1802" width="24" style="183" customWidth="1"/>
    <col min="1803" max="1803" width="13.42578125" style="183" customWidth="1"/>
    <col min="1804" max="1804" width="11.140625" style="183" customWidth="1"/>
    <col min="1805" max="2048" width="9.140625" style="183"/>
    <col min="2049" max="2049" width="4.42578125" style="183" bestFit="1" customWidth="1"/>
    <col min="2050" max="2050" width="56.5703125" style="183" bestFit="1" customWidth="1"/>
    <col min="2051" max="2051" width="12.42578125" style="183" bestFit="1" customWidth="1"/>
    <col min="2052" max="2052" width="7.85546875" style="183" bestFit="1" customWidth="1"/>
    <col min="2053" max="2053" width="10.7109375" style="183" bestFit="1" customWidth="1"/>
    <col min="2054" max="2054" width="7.28515625" style="183" bestFit="1" customWidth="1"/>
    <col min="2055" max="2055" width="11.85546875" style="183" bestFit="1" customWidth="1"/>
    <col min="2056" max="2056" width="7.28515625" style="183" bestFit="1" customWidth="1"/>
    <col min="2057" max="2057" width="11.7109375" style="183" customWidth="1"/>
    <col min="2058" max="2058" width="24" style="183" customWidth="1"/>
    <col min="2059" max="2059" width="13.42578125" style="183" customWidth="1"/>
    <col min="2060" max="2060" width="11.140625" style="183" customWidth="1"/>
    <col min="2061" max="2304" width="9.140625" style="183"/>
    <col min="2305" max="2305" width="4.42578125" style="183" bestFit="1" customWidth="1"/>
    <col min="2306" max="2306" width="56.5703125" style="183" bestFit="1" customWidth="1"/>
    <col min="2307" max="2307" width="12.42578125" style="183" bestFit="1" customWidth="1"/>
    <col min="2308" max="2308" width="7.85546875" style="183" bestFit="1" customWidth="1"/>
    <col min="2309" max="2309" width="10.7109375" style="183" bestFit="1" customWidth="1"/>
    <col min="2310" max="2310" width="7.28515625" style="183" bestFit="1" customWidth="1"/>
    <col min="2311" max="2311" width="11.85546875" style="183" bestFit="1" customWidth="1"/>
    <col min="2312" max="2312" width="7.28515625" style="183" bestFit="1" customWidth="1"/>
    <col min="2313" max="2313" width="11.7109375" style="183" customWidth="1"/>
    <col min="2314" max="2314" width="24" style="183" customWidth="1"/>
    <col min="2315" max="2315" width="13.42578125" style="183" customWidth="1"/>
    <col min="2316" max="2316" width="11.140625" style="183" customWidth="1"/>
    <col min="2317" max="2560" width="9.140625" style="183"/>
    <col min="2561" max="2561" width="4.42578125" style="183" bestFit="1" customWidth="1"/>
    <col min="2562" max="2562" width="56.5703125" style="183" bestFit="1" customWidth="1"/>
    <col min="2563" max="2563" width="12.42578125" style="183" bestFit="1" customWidth="1"/>
    <col min="2564" max="2564" width="7.85546875" style="183" bestFit="1" customWidth="1"/>
    <col min="2565" max="2565" width="10.7109375" style="183" bestFit="1" customWidth="1"/>
    <col min="2566" max="2566" width="7.28515625" style="183" bestFit="1" customWidth="1"/>
    <col min="2567" max="2567" width="11.85546875" style="183" bestFit="1" customWidth="1"/>
    <col min="2568" max="2568" width="7.28515625" style="183" bestFit="1" customWidth="1"/>
    <col min="2569" max="2569" width="11.7109375" style="183" customWidth="1"/>
    <col min="2570" max="2570" width="24" style="183" customWidth="1"/>
    <col min="2571" max="2571" width="13.42578125" style="183" customWidth="1"/>
    <col min="2572" max="2572" width="11.140625" style="183" customWidth="1"/>
    <col min="2573" max="2816" width="9.140625" style="183"/>
    <col min="2817" max="2817" width="4.42578125" style="183" bestFit="1" customWidth="1"/>
    <col min="2818" max="2818" width="56.5703125" style="183" bestFit="1" customWidth="1"/>
    <col min="2819" max="2819" width="12.42578125" style="183" bestFit="1" customWidth="1"/>
    <col min="2820" max="2820" width="7.85546875" style="183" bestFit="1" customWidth="1"/>
    <col min="2821" max="2821" width="10.7109375" style="183" bestFit="1" customWidth="1"/>
    <col min="2822" max="2822" width="7.28515625" style="183" bestFit="1" customWidth="1"/>
    <col min="2823" max="2823" width="11.85546875" style="183" bestFit="1" customWidth="1"/>
    <col min="2824" max="2824" width="7.28515625" style="183" bestFit="1" customWidth="1"/>
    <col min="2825" max="2825" width="11.7109375" style="183" customWidth="1"/>
    <col min="2826" max="2826" width="24" style="183" customWidth="1"/>
    <col min="2827" max="2827" width="13.42578125" style="183" customWidth="1"/>
    <col min="2828" max="2828" width="11.140625" style="183" customWidth="1"/>
    <col min="2829" max="3072" width="9.140625" style="183"/>
    <col min="3073" max="3073" width="4.42578125" style="183" bestFit="1" customWidth="1"/>
    <col min="3074" max="3074" width="56.5703125" style="183" bestFit="1" customWidth="1"/>
    <col min="3075" max="3075" width="12.42578125" style="183" bestFit="1" customWidth="1"/>
    <col min="3076" max="3076" width="7.85546875" style="183" bestFit="1" customWidth="1"/>
    <col min="3077" max="3077" width="10.7109375" style="183" bestFit="1" customWidth="1"/>
    <col min="3078" max="3078" width="7.28515625" style="183" bestFit="1" customWidth="1"/>
    <col min="3079" max="3079" width="11.85546875" style="183" bestFit="1" customWidth="1"/>
    <col min="3080" max="3080" width="7.28515625" style="183" bestFit="1" customWidth="1"/>
    <col min="3081" max="3081" width="11.7109375" style="183" customWidth="1"/>
    <col min="3082" max="3082" width="24" style="183" customWidth="1"/>
    <col min="3083" max="3083" width="13.42578125" style="183" customWidth="1"/>
    <col min="3084" max="3084" width="11.140625" style="183" customWidth="1"/>
    <col min="3085" max="3328" width="9.140625" style="183"/>
    <col min="3329" max="3329" width="4.42578125" style="183" bestFit="1" customWidth="1"/>
    <col min="3330" max="3330" width="56.5703125" style="183" bestFit="1" customWidth="1"/>
    <col min="3331" max="3331" width="12.42578125" style="183" bestFit="1" customWidth="1"/>
    <col min="3332" max="3332" width="7.85546875" style="183" bestFit="1" customWidth="1"/>
    <col min="3333" max="3333" width="10.7109375" style="183" bestFit="1" customWidth="1"/>
    <col min="3334" max="3334" width="7.28515625" style="183" bestFit="1" customWidth="1"/>
    <col min="3335" max="3335" width="11.85546875" style="183" bestFit="1" customWidth="1"/>
    <col min="3336" max="3336" width="7.28515625" style="183" bestFit="1" customWidth="1"/>
    <col min="3337" max="3337" width="11.7109375" style="183" customWidth="1"/>
    <col min="3338" max="3338" width="24" style="183" customWidth="1"/>
    <col min="3339" max="3339" width="13.42578125" style="183" customWidth="1"/>
    <col min="3340" max="3340" width="11.140625" style="183" customWidth="1"/>
    <col min="3341" max="3584" width="9.140625" style="183"/>
    <col min="3585" max="3585" width="4.42578125" style="183" bestFit="1" customWidth="1"/>
    <col min="3586" max="3586" width="56.5703125" style="183" bestFit="1" customWidth="1"/>
    <col min="3587" max="3587" width="12.42578125" style="183" bestFit="1" customWidth="1"/>
    <col min="3588" max="3588" width="7.85546875" style="183" bestFit="1" customWidth="1"/>
    <col min="3589" max="3589" width="10.7109375" style="183" bestFit="1" customWidth="1"/>
    <col min="3590" max="3590" width="7.28515625" style="183" bestFit="1" customWidth="1"/>
    <col min="3591" max="3591" width="11.85546875" style="183" bestFit="1" customWidth="1"/>
    <col min="3592" max="3592" width="7.28515625" style="183" bestFit="1" customWidth="1"/>
    <col min="3593" max="3593" width="11.7109375" style="183" customWidth="1"/>
    <col min="3594" max="3594" width="24" style="183" customWidth="1"/>
    <col min="3595" max="3595" width="13.42578125" style="183" customWidth="1"/>
    <col min="3596" max="3596" width="11.140625" style="183" customWidth="1"/>
    <col min="3597" max="3840" width="9.140625" style="183"/>
    <col min="3841" max="3841" width="4.42578125" style="183" bestFit="1" customWidth="1"/>
    <col min="3842" max="3842" width="56.5703125" style="183" bestFit="1" customWidth="1"/>
    <col min="3843" max="3843" width="12.42578125" style="183" bestFit="1" customWidth="1"/>
    <col min="3844" max="3844" width="7.85546875" style="183" bestFit="1" customWidth="1"/>
    <col min="3845" max="3845" width="10.7109375" style="183" bestFit="1" customWidth="1"/>
    <col min="3846" max="3846" width="7.28515625" style="183" bestFit="1" customWidth="1"/>
    <col min="3847" max="3847" width="11.85546875" style="183" bestFit="1" customWidth="1"/>
    <col min="3848" max="3848" width="7.28515625" style="183" bestFit="1" customWidth="1"/>
    <col min="3849" max="3849" width="11.7109375" style="183" customWidth="1"/>
    <col min="3850" max="3850" width="24" style="183" customWidth="1"/>
    <col min="3851" max="3851" width="13.42578125" style="183" customWidth="1"/>
    <col min="3852" max="3852" width="11.140625" style="183" customWidth="1"/>
    <col min="3853" max="4096" width="9.140625" style="183"/>
    <col min="4097" max="4097" width="4.42578125" style="183" bestFit="1" customWidth="1"/>
    <col min="4098" max="4098" width="56.5703125" style="183" bestFit="1" customWidth="1"/>
    <col min="4099" max="4099" width="12.42578125" style="183" bestFit="1" customWidth="1"/>
    <col min="4100" max="4100" width="7.85546875" style="183" bestFit="1" customWidth="1"/>
    <col min="4101" max="4101" width="10.7109375" style="183" bestFit="1" customWidth="1"/>
    <col min="4102" max="4102" width="7.28515625" style="183" bestFit="1" customWidth="1"/>
    <col min="4103" max="4103" width="11.85546875" style="183" bestFit="1" customWidth="1"/>
    <col min="4104" max="4104" width="7.28515625" style="183" bestFit="1" customWidth="1"/>
    <col min="4105" max="4105" width="11.7109375" style="183" customWidth="1"/>
    <col min="4106" max="4106" width="24" style="183" customWidth="1"/>
    <col min="4107" max="4107" width="13.42578125" style="183" customWidth="1"/>
    <col min="4108" max="4108" width="11.140625" style="183" customWidth="1"/>
    <col min="4109" max="4352" width="9.140625" style="183"/>
    <col min="4353" max="4353" width="4.42578125" style="183" bestFit="1" customWidth="1"/>
    <col min="4354" max="4354" width="56.5703125" style="183" bestFit="1" customWidth="1"/>
    <col min="4355" max="4355" width="12.42578125" style="183" bestFit="1" customWidth="1"/>
    <col min="4356" max="4356" width="7.85546875" style="183" bestFit="1" customWidth="1"/>
    <col min="4357" max="4357" width="10.7109375" style="183" bestFit="1" customWidth="1"/>
    <col min="4358" max="4358" width="7.28515625" style="183" bestFit="1" customWidth="1"/>
    <col min="4359" max="4359" width="11.85546875" style="183" bestFit="1" customWidth="1"/>
    <col min="4360" max="4360" width="7.28515625" style="183" bestFit="1" customWidth="1"/>
    <col min="4361" max="4361" width="11.7109375" style="183" customWidth="1"/>
    <col min="4362" max="4362" width="24" style="183" customWidth="1"/>
    <col min="4363" max="4363" width="13.42578125" style="183" customWidth="1"/>
    <col min="4364" max="4364" width="11.140625" style="183" customWidth="1"/>
    <col min="4365" max="4608" width="9.140625" style="183"/>
    <col min="4609" max="4609" width="4.42578125" style="183" bestFit="1" customWidth="1"/>
    <col min="4610" max="4610" width="56.5703125" style="183" bestFit="1" customWidth="1"/>
    <col min="4611" max="4611" width="12.42578125" style="183" bestFit="1" customWidth="1"/>
    <col min="4612" max="4612" width="7.85546875" style="183" bestFit="1" customWidth="1"/>
    <col min="4613" max="4613" width="10.7109375" style="183" bestFit="1" customWidth="1"/>
    <col min="4614" max="4614" width="7.28515625" style="183" bestFit="1" customWidth="1"/>
    <col min="4615" max="4615" width="11.85546875" style="183" bestFit="1" customWidth="1"/>
    <col min="4616" max="4616" width="7.28515625" style="183" bestFit="1" customWidth="1"/>
    <col min="4617" max="4617" width="11.7109375" style="183" customWidth="1"/>
    <col min="4618" max="4618" width="24" style="183" customWidth="1"/>
    <col min="4619" max="4619" width="13.42578125" style="183" customWidth="1"/>
    <col min="4620" max="4620" width="11.140625" style="183" customWidth="1"/>
    <col min="4621" max="4864" width="9.140625" style="183"/>
    <col min="4865" max="4865" width="4.42578125" style="183" bestFit="1" customWidth="1"/>
    <col min="4866" max="4866" width="56.5703125" style="183" bestFit="1" customWidth="1"/>
    <col min="4867" max="4867" width="12.42578125" style="183" bestFit="1" customWidth="1"/>
    <col min="4868" max="4868" width="7.85546875" style="183" bestFit="1" customWidth="1"/>
    <col min="4869" max="4869" width="10.7109375" style="183" bestFit="1" customWidth="1"/>
    <col min="4870" max="4870" width="7.28515625" style="183" bestFit="1" customWidth="1"/>
    <col min="4871" max="4871" width="11.85546875" style="183" bestFit="1" customWidth="1"/>
    <col min="4872" max="4872" width="7.28515625" style="183" bestFit="1" customWidth="1"/>
    <col min="4873" max="4873" width="11.7109375" style="183" customWidth="1"/>
    <col min="4874" max="4874" width="24" style="183" customWidth="1"/>
    <col min="4875" max="4875" width="13.42578125" style="183" customWidth="1"/>
    <col min="4876" max="4876" width="11.140625" style="183" customWidth="1"/>
    <col min="4877" max="5120" width="9.140625" style="183"/>
    <col min="5121" max="5121" width="4.42578125" style="183" bestFit="1" customWidth="1"/>
    <col min="5122" max="5122" width="56.5703125" style="183" bestFit="1" customWidth="1"/>
    <col min="5123" max="5123" width="12.42578125" style="183" bestFit="1" customWidth="1"/>
    <col min="5124" max="5124" width="7.85546875" style="183" bestFit="1" customWidth="1"/>
    <col min="5125" max="5125" width="10.7109375" style="183" bestFit="1" customWidth="1"/>
    <col min="5126" max="5126" width="7.28515625" style="183" bestFit="1" customWidth="1"/>
    <col min="5127" max="5127" width="11.85546875" style="183" bestFit="1" customWidth="1"/>
    <col min="5128" max="5128" width="7.28515625" style="183" bestFit="1" customWidth="1"/>
    <col min="5129" max="5129" width="11.7109375" style="183" customWidth="1"/>
    <col min="5130" max="5130" width="24" style="183" customWidth="1"/>
    <col min="5131" max="5131" width="13.42578125" style="183" customWidth="1"/>
    <col min="5132" max="5132" width="11.140625" style="183" customWidth="1"/>
    <col min="5133" max="5376" width="9.140625" style="183"/>
    <col min="5377" max="5377" width="4.42578125" style="183" bestFit="1" customWidth="1"/>
    <col min="5378" max="5378" width="56.5703125" style="183" bestFit="1" customWidth="1"/>
    <col min="5379" max="5379" width="12.42578125" style="183" bestFit="1" customWidth="1"/>
    <col min="5380" max="5380" width="7.85546875" style="183" bestFit="1" customWidth="1"/>
    <col min="5381" max="5381" width="10.7109375" style="183" bestFit="1" customWidth="1"/>
    <col min="5382" max="5382" width="7.28515625" style="183" bestFit="1" customWidth="1"/>
    <col min="5383" max="5383" width="11.85546875" style="183" bestFit="1" customWidth="1"/>
    <col min="5384" max="5384" width="7.28515625" style="183" bestFit="1" customWidth="1"/>
    <col min="5385" max="5385" width="11.7109375" style="183" customWidth="1"/>
    <col min="5386" max="5386" width="24" style="183" customWidth="1"/>
    <col min="5387" max="5387" width="13.42578125" style="183" customWidth="1"/>
    <col min="5388" max="5388" width="11.140625" style="183" customWidth="1"/>
    <col min="5389" max="5632" width="9.140625" style="183"/>
    <col min="5633" max="5633" width="4.42578125" style="183" bestFit="1" customWidth="1"/>
    <col min="5634" max="5634" width="56.5703125" style="183" bestFit="1" customWidth="1"/>
    <col min="5635" max="5635" width="12.42578125" style="183" bestFit="1" customWidth="1"/>
    <col min="5636" max="5636" width="7.85546875" style="183" bestFit="1" customWidth="1"/>
    <col min="5637" max="5637" width="10.7109375" style="183" bestFit="1" customWidth="1"/>
    <col min="5638" max="5638" width="7.28515625" style="183" bestFit="1" customWidth="1"/>
    <col min="5639" max="5639" width="11.85546875" style="183" bestFit="1" customWidth="1"/>
    <col min="5640" max="5640" width="7.28515625" style="183" bestFit="1" customWidth="1"/>
    <col min="5641" max="5641" width="11.7109375" style="183" customWidth="1"/>
    <col min="5642" max="5642" width="24" style="183" customWidth="1"/>
    <col min="5643" max="5643" width="13.42578125" style="183" customWidth="1"/>
    <col min="5644" max="5644" width="11.140625" style="183" customWidth="1"/>
    <col min="5645" max="5888" width="9.140625" style="183"/>
    <col min="5889" max="5889" width="4.42578125" style="183" bestFit="1" customWidth="1"/>
    <col min="5890" max="5890" width="56.5703125" style="183" bestFit="1" customWidth="1"/>
    <col min="5891" max="5891" width="12.42578125" style="183" bestFit="1" customWidth="1"/>
    <col min="5892" max="5892" width="7.85546875" style="183" bestFit="1" customWidth="1"/>
    <col min="5893" max="5893" width="10.7109375" style="183" bestFit="1" customWidth="1"/>
    <col min="5894" max="5894" width="7.28515625" style="183" bestFit="1" customWidth="1"/>
    <col min="5895" max="5895" width="11.85546875" style="183" bestFit="1" customWidth="1"/>
    <col min="5896" max="5896" width="7.28515625" style="183" bestFit="1" customWidth="1"/>
    <col min="5897" max="5897" width="11.7109375" style="183" customWidth="1"/>
    <col min="5898" max="5898" width="24" style="183" customWidth="1"/>
    <col min="5899" max="5899" width="13.42578125" style="183" customWidth="1"/>
    <col min="5900" max="5900" width="11.140625" style="183" customWidth="1"/>
    <col min="5901" max="6144" width="9.140625" style="183"/>
    <col min="6145" max="6145" width="4.42578125" style="183" bestFit="1" customWidth="1"/>
    <col min="6146" max="6146" width="56.5703125" style="183" bestFit="1" customWidth="1"/>
    <col min="6147" max="6147" width="12.42578125" style="183" bestFit="1" customWidth="1"/>
    <col min="6148" max="6148" width="7.85546875" style="183" bestFit="1" customWidth="1"/>
    <col min="6149" max="6149" width="10.7109375" style="183" bestFit="1" customWidth="1"/>
    <col min="6150" max="6150" width="7.28515625" style="183" bestFit="1" customWidth="1"/>
    <col min="6151" max="6151" width="11.85546875" style="183" bestFit="1" customWidth="1"/>
    <col min="6152" max="6152" width="7.28515625" style="183" bestFit="1" customWidth="1"/>
    <col min="6153" max="6153" width="11.7109375" style="183" customWidth="1"/>
    <col min="6154" max="6154" width="24" style="183" customWidth="1"/>
    <col min="6155" max="6155" width="13.42578125" style="183" customWidth="1"/>
    <col min="6156" max="6156" width="11.140625" style="183" customWidth="1"/>
    <col min="6157" max="6400" width="9.140625" style="183"/>
    <col min="6401" max="6401" width="4.42578125" style="183" bestFit="1" customWidth="1"/>
    <col min="6402" max="6402" width="56.5703125" style="183" bestFit="1" customWidth="1"/>
    <col min="6403" max="6403" width="12.42578125" style="183" bestFit="1" customWidth="1"/>
    <col min="6404" max="6404" width="7.85546875" style="183" bestFit="1" customWidth="1"/>
    <col min="6405" max="6405" width="10.7109375" style="183" bestFit="1" customWidth="1"/>
    <col min="6406" max="6406" width="7.28515625" style="183" bestFit="1" customWidth="1"/>
    <col min="6407" max="6407" width="11.85546875" style="183" bestFit="1" customWidth="1"/>
    <col min="6408" max="6408" width="7.28515625" style="183" bestFit="1" customWidth="1"/>
    <col min="6409" max="6409" width="11.7109375" style="183" customWidth="1"/>
    <col min="6410" max="6410" width="24" style="183" customWidth="1"/>
    <col min="6411" max="6411" width="13.42578125" style="183" customWidth="1"/>
    <col min="6412" max="6412" width="11.140625" style="183" customWidth="1"/>
    <col min="6413" max="6656" width="9.140625" style="183"/>
    <col min="6657" max="6657" width="4.42578125" style="183" bestFit="1" customWidth="1"/>
    <col min="6658" max="6658" width="56.5703125" style="183" bestFit="1" customWidth="1"/>
    <col min="6659" max="6659" width="12.42578125" style="183" bestFit="1" customWidth="1"/>
    <col min="6660" max="6660" width="7.85546875" style="183" bestFit="1" customWidth="1"/>
    <col min="6661" max="6661" width="10.7109375" style="183" bestFit="1" customWidth="1"/>
    <col min="6662" max="6662" width="7.28515625" style="183" bestFit="1" customWidth="1"/>
    <col min="6663" max="6663" width="11.85546875" style="183" bestFit="1" customWidth="1"/>
    <col min="6664" max="6664" width="7.28515625" style="183" bestFit="1" customWidth="1"/>
    <col min="6665" max="6665" width="11.7109375" style="183" customWidth="1"/>
    <col min="6666" max="6666" width="24" style="183" customWidth="1"/>
    <col min="6667" max="6667" width="13.42578125" style="183" customWidth="1"/>
    <col min="6668" max="6668" width="11.140625" style="183" customWidth="1"/>
    <col min="6669" max="6912" width="9.140625" style="183"/>
    <col min="6913" max="6913" width="4.42578125" style="183" bestFit="1" customWidth="1"/>
    <col min="6914" max="6914" width="56.5703125" style="183" bestFit="1" customWidth="1"/>
    <col min="6915" max="6915" width="12.42578125" style="183" bestFit="1" customWidth="1"/>
    <col min="6916" max="6916" width="7.85546875" style="183" bestFit="1" customWidth="1"/>
    <col min="6917" max="6917" width="10.7109375" style="183" bestFit="1" customWidth="1"/>
    <col min="6918" max="6918" width="7.28515625" style="183" bestFit="1" customWidth="1"/>
    <col min="6919" max="6919" width="11.85546875" style="183" bestFit="1" customWidth="1"/>
    <col min="6920" max="6920" width="7.28515625" style="183" bestFit="1" customWidth="1"/>
    <col min="6921" max="6921" width="11.7109375" style="183" customWidth="1"/>
    <col min="6922" max="6922" width="24" style="183" customWidth="1"/>
    <col min="6923" max="6923" width="13.42578125" style="183" customWidth="1"/>
    <col min="6924" max="6924" width="11.140625" style="183" customWidth="1"/>
    <col min="6925" max="7168" width="9.140625" style="183"/>
    <col min="7169" max="7169" width="4.42578125" style="183" bestFit="1" customWidth="1"/>
    <col min="7170" max="7170" width="56.5703125" style="183" bestFit="1" customWidth="1"/>
    <col min="7171" max="7171" width="12.42578125" style="183" bestFit="1" customWidth="1"/>
    <col min="7172" max="7172" width="7.85546875" style="183" bestFit="1" customWidth="1"/>
    <col min="7173" max="7173" width="10.7109375" style="183" bestFit="1" customWidth="1"/>
    <col min="7174" max="7174" width="7.28515625" style="183" bestFit="1" customWidth="1"/>
    <col min="7175" max="7175" width="11.85546875" style="183" bestFit="1" customWidth="1"/>
    <col min="7176" max="7176" width="7.28515625" style="183" bestFit="1" customWidth="1"/>
    <col min="7177" max="7177" width="11.7109375" style="183" customWidth="1"/>
    <col min="7178" max="7178" width="24" style="183" customWidth="1"/>
    <col min="7179" max="7179" width="13.42578125" style="183" customWidth="1"/>
    <col min="7180" max="7180" width="11.140625" style="183" customWidth="1"/>
    <col min="7181" max="7424" width="9.140625" style="183"/>
    <col min="7425" max="7425" width="4.42578125" style="183" bestFit="1" customWidth="1"/>
    <col min="7426" max="7426" width="56.5703125" style="183" bestFit="1" customWidth="1"/>
    <col min="7427" max="7427" width="12.42578125" style="183" bestFit="1" customWidth="1"/>
    <col min="7428" max="7428" width="7.85546875" style="183" bestFit="1" customWidth="1"/>
    <col min="7429" max="7429" width="10.7109375" style="183" bestFit="1" customWidth="1"/>
    <col min="7430" max="7430" width="7.28515625" style="183" bestFit="1" customWidth="1"/>
    <col min="7431" max="7431" width="11.85546875" style="183" bestFit="1" customWidth="1"/>
    <col min="7432" max="7432" width="7.28515625" style="183" bestFit="1" customWidth="1"/>
    <col min="7433" max="7433" width="11.7109375" style="183" customWidth="1"/>
    <col min="7434" max="7434" width="24" style="183" customWidth="1"/>
    <col min="7435" max="7435" width="13.42578125" style="183" customWidth="1"/>
    <col min="7436" max="7436" width="11.140625" style="183" customWidth="1"/>
    <col min="7437" max="7680" width="9.140625" style="183"/>
    <col min="7681" max="7681" width="4.42578125" style="183" bestFit="1" customWidth="1"/>
    <col min="7682" max="7682" width="56.5703125" style="183" bestFit="1" customWidth="1"/>
    <col min="7683" max="7683" width="12.42578125" style="183" bestFit="1" customWidth="1"/>
    <col min="7684" max="7684" width="7.85546875" style="183" bestFit="1" customWidth="1"/>
    <col min="7685" max="7685" width="10.7109375" style="183" bestFit="1" customWidth="1"/>
    <col min="7686" max="7686" width="7.28515625" style="183" bestFit="1" customWidth="1"/>
    <col min="7687" max="7687" width="11.85546875" style="183" bestFit="1" customWidth="1"/>
    <col min="7688" max="7688" width="7.28515625" style="183" bestFit="1" customWidth="1"/>
    <col min="7689" max="7689" width="11.7109375" style="183" customWidth="1"/>
    <col min="7690" max="7690" width="24" style="183" customWidth="1"/>
    <col min="7691" max="7691" width="13.42578125" style="183" customWidth="1"/>
    <col min="7692" max="7692" width="11.140625" style="183" customWidth="1"/>
    <col min="7693" max="7936" width="9.140625" style="183"/>
    <col min="7937" max="7937" width="4.42578125" style="183" bestFit="1" customWidth="1"/>
    <col min="7938" max="7938" width="56.5703125" style="183" bestFit="1" customWidth="1"/>
    <col min="7939" max="7939" width="12.42578125" style="183" bestFit="1" customWidth="1"/>
    <col min="7940" max="7940" width="7.85546875" style="183" bestFit="1" customWidth="1"/>
    <col min="7941" max="7941" width="10.7109375" style="183" bestFit="1" customWidth="1"/>
    <col min="7942" max="7942" width="7.28515625" style="183" bestFit="1" customWidth="1"/>
    <col min="7943" max="7943" width="11.85546875" style="183" bestFit="1" customWidth="1"/>
    <col min="7944" max="7944" width="7.28515625" style="183" bestFit="1" customWidth="1"/>
    <col min="7945" max="7945" width="11.7109375" style="183" customWidth="1"/>
    <col min="7946" max="7946" width="24" style="183" customWidth="1"/>
    <col min="7947" max="7947" width="13.42578125" style="183" customWidth="1"/>
    <col min="7948" max="7948" width="11.140625" style="183" customWidth="1"/>
    <col min="7949" max="8192" width="9.140625" style="183"/>
    <col min="8193" max="8193" width="4.42578125" style="183" bestFit="1" customWidth="1"/>
    <col min="8194" max="8194" width="56.5703125" style="183" bestFit="1" customWidth="1"/>
    <col min="8195" max="8195" width="12.42578125" style="183" bestFit="1" customWidth="1"/>
    <col min="8196" max="8196" width="7.85546875" style="183" bestFit="1" customWidth="1"/>
    <col min="8197" max="8197" width="10.7109375" style="183" bestFit="1" customWidth="1"/>
    <col min="8198" max="8198" width="7.28515625" style="183" bestFit="1" customWidth="1"/>
    <col min="8199" max="8199" width="11.85546875" style="183" bestFit="1" customWidth="1"/>
    <col min="8200" max="8200" width="7.28515625" style="183" bestFit="1" customWidth="1"/>
    <col min="8201" max="8201" width="11.7109375" style="183" customWidth="1"/>
    <col min="8202" max="8202" width="24" style="183" customWidth="1"/>
    <col min="8203" max="8203" width="13.42578125" style="183" customWidth="1"/>
    <col min="8204" max="8204" width="11.140625" style="183" customWidth="1"/>
    <col min="8205" max="8448" width="9.140625" style="183"/>
    <col min="8449" max="8449" width="4.42578125" style="183" bestFit="1" customWidth="1"/>
    <col min="8450" max="8450" width="56.5703125" style="183" bestFit="1" customWidth="1"/>
    <col min="8451" max="8451" width="12.42578125" style="183" bestFit="1" customWidth="1"/>
    <col min="8452" max="8452" width="7.85546875" style="183" bestFit="1" customWidth="1"/>
    <col min="8453" max="8453" width="10.7109375" style="183" bestFit="1" customWidth="1"/>
    <col min="8454" max="8454" width="7.28515625" style="183" bestFit="1" customWidth="1"/>
    <col min="8455" max="8455" width="11.85546875" style="183" bestFit="1" customWidth="1"/>
    <col min="8456" max="8456" width="7.28515625" style="183" bestFit="1" customWidth="1"/>
    <col min="8457" max="8457" width="11.7109375" style="183" customWidth="1"/>
    <col min="8458" max="8458" width="24" style="183" customWidth="1"/>
    <col min="8459" max="8459" width="13.42578125" style="183" customWidth="1"/>
    <col min="8460" max="8460" width="11.140625" style="183" customWidth="1"/>
    <col min="8461" max="8704" width="9.140625" style="183"/>
    <col min="8705" max="8705" width="4.42578125" style="183" bestFit="1" customWidth="1"/>
    <col min="8706" max="8706" width="56.5703125" style="183" bestFit="1" customWidth="1"/>
    <col min="8707" max="8707" width="12.42578125" style="183" bestFit="1" customWidth="1"/>
    <col min="8708" max="8708" width="7.85546875" style="183" bestFit="1" customWidth="1"/>
    <col min="8709" max="8709" width="10.7109375" style="183" bestFit="1" customWidth="1"/>
    <col min="8710" max="8710" width="7.28515625" style="183" bestFit="1" customWidth="1"/>
    <col min="8711" max="8711" width="11.85546875" style="183" bestFit="1" customWidth="1"/>
    <col min="8712" max="8712" width="7.28515625" style="183" bestFit="1" customWidth="1"/>
    <col min="8713" max="8713" width="11.7109375" style="183" customWidth="1"/>
    <col min="8714" max="8714" width="24" style="183" customWidth="1"/>
    <col min="8715" max="8715" width="13.42578125" style="183" customWidth="1"/>
    <col min="8716" max="8716" width="11.140625" style="183" customWidth="1"/>
    <col min="8717" max="8960" width="9.140625" style="183"/>
    <col min="8961" max="8961" width="4.42578125" style="183" bestFit="1" customWidth="1"/>
    <col min="8962" max="8962" width="56.5703125" style="183" bestFit="1" customWidth="1"/>
    <col min="8963" max="8963" width="12.42578125" style="183" bestFit="1" customWidth="1"/>
    <col min="8964" max="8964" width="7.85546875" style="183" bestFit="1" customWidth="1"/>
    <col min="8965" max="8965" width="10.7109375" style="183" bestFit="1" customWidth="1"/>
    <col min="8966" max="8966" width="7.28515625" style="183" bestFit="1" customWidth="1"/>
    <col min="8967" max="8967" width="11.85546875" style="183" bestFit="1" customWidth="1"/>
    <col min="8968" max="8968" width="7.28515625" style="183" bestFit="1" customWidth="1"/>
    <col min="8969" max="8969" width="11.7109375" style="183" customWidth="1"/>
    <col min="8970" max="8970" width="24" style="183" customWidth="1"/>
    <col min="8971" max="8971" width="13.42578125" style="183" customWidth="1"/>
    <col min="8972" max="8972" width="11.140625" style="183" customWidth="1"/>
    <col min="8973" max="9216" width="9.140625" style="183"/>
    <col min="9217" max="9217" width="4.42578125" style="183" bestFit="1" customWidth="1"/>
    <col min="9218" max="9218" width="56.5703125" style="183" bestFit="1" customWidth="1"/>
    <col min="9219" max="9219" width="12.42578125" style="183" bestFit="1" customWidth="1"/>
    <col min="9220" max="9220" width="7.85546875" style="183" bestFit="1" customWidth="1"/>
    <col min="9221" max="9221" width="10.7109375" style="183" bestFit="1" customWidth="1"/>
    <col min="9222" max="9222" width="7.28515625" style="183" bestFit="1" customWidth="1"/>
    <col min="9223" max="9223" width="11.85546875" style="183" bestFit="1" customWidth="1"/>
    <col min="9224" max="9224" width="7.28515625" style="183" bestFit="1" customWidth="1"/>
    <col min="9225" max="9225" width="11.7109375" style="183" customWidth="1"/>
    <col min="9226" max="9226" width="24" style="183" customWidth="1"/>
    <col min="9227" max="9227" width="13.42578125" style="183" customWidth="1"/>
    <col min="9228" max="9228" width="11.140625" style="183" customWidth="1"/>
    <col min="9229" max="9472" width="9.140625" style="183"/>
    <col min="9473" max="9473" width="4.42578125" style="183" bestFit="1" customWidth="1"/>
    <col min="9474" max="9474" width="56.5703125" style="183" bestFit="1" customWidth="1"/>
    <col min="9475" max="9475" width="12.42578125" style="183" bestFit="1" customWidth="1"/>
    <col min="9476" max="9476" width="7.85546875" style="183" bestFit="1" customWidth="1"/>
    <col min="9477" max="9477" width="10.7109375" style="183" bestFit="1" customWidth="1"/>
    <col min="9478" max="9478" width="7.28515625" style="183" bestFit="1" customWidth="1"/>
    <col min="9479" max="9479" width="11.85546875" style="183" bestFit="1" customWidth="1"/>
    <col min="9480" max="9480" width="7.28515625" style="183" bestFit="1" customWidth="1"/>
    <col min="9481" max="9481" width="11.7109375" style="183" customWidth="1"/>
    <col min="9482" max="9482" width="24" style="183" customWidth="1"/>
    <col min="9483" max="9483" width="13.42578125" style="183" customWidth="1"/>
    <col min="9484" max="9484" width="11.140625" style="183" customWidth="1"/>
    <col min="9485" max="9728" width="9.140625" style="183"/>
    <col min="9729" max="9729" width="4.42578125" style="183" bestFit="1" customWidth="1"/>
    <col min="9730" max="9730" width="56.5703125" style="183" bestFit="1" customWidth="1"/>
    <col min="9731" max="9731" width="12.42578125" style="183" bestFit="1" customWidth="1"/>
    <col min="9732" max="9732" width="7.85546875" style="183" bestFit="1" customWidth="1"/>
    <col min="9733" max="9733" width="10.7109375" style="183" bestFit="1" customWidth="1"/>
    <col min="9734" max="9734" width="7.28515625" style="183" bestFit="1" customWidth="1"/>
    <col min="9735" max="9735" width="11.85546875" style="183" bestFit="1" customWidth="1"/>
    <col min="9736" max="9736" width="7.28515625" style="183" bestFit="1" customWidth="1"/>
    <col min="9737" max="9737" width="11.7109375" style="183" customWidth="1"/>
    <col min="9738" max="9738" width="24" style="183" customWidth="1"/>
    <col min="9739" max="9739" width="13.42578125" style="183" customWidth="1"/>
    <col min="9740" max="9740" width="11.140625" style="183" customWidth="1"/>
    <col min="9741" max="9984" width="9.140625" style="183"/>
    <col min="9985" max="9985" width="4.42578125" style="183" bestFit="1" customWidth="1"/>
    <col min="9986" max="9986" width="56.5703125" style="183" bestFit="1" customWidth="1"/>
    <col min="9987" max="9987" width="12.42578125" style="183" bestFit="1" customWidth="1"/>
    <col min="9988" max="9988" width="7.85546875" style="183" bestFit="1" customWidth="1"/>
    <col min="9989" max="9989" width="10.7109375" style="183" bestFit="1" customWidth="1"/>
    <col min="9990" max="9990" width="7.28515625" style="183" bestFit="1" customWidth="1"/>
    <col min="9991" max="9991" width="11.85546875" style="183" bestFit="1" customWidth="1"/>
    <col min="9992" max="9992" width="7.28515625" style="183" bestFit="1" customWidth="1"/>
    <col min="9993" max="9993" width="11.7109375" style="183" customWidth="1"/>
    <col min="9994" max="9994" width="24" style="183" customWidth="1"/>
    <col min="9995" max="9995" width="13.42578125" style="183" customWidth="1"/>
    <col min="9996" max="9996" width="11.140625" style="183" customWidth="1"/>
    <col min="9997" max="10240" width="9.140625" style="183"/>
    <col min="10241" max="10241" width="4.42578125" style="183" bestFit="1" customWidth="1"/>
    <col min="10242" max="10242" width="56.5703125" style="183" bestFit="1" customWidth="1"/>
    <col min="10243" max="10243" width="12.42578125" style="183" bestFit="1" customWidth="1"/>
    <col min="10244" max="10244" width="7.85546875" style="183" bestFit="1" customWidth="1"/>
    <col min="10245" max="10245" width="10.7109375" style="183" bestFit="1" customWidth="1"/>
    <col min="10246" max="10246" width="7.28515625" style="183" bestFit="1" customWidth="1"/>
    <col min="10247" max="10247" width="11.85546875" style="183" bestFit="1" customWidth="1"/>
    <col min="10248" max="10248" width="7.28515625" style="183" bestFit="1" customWidth="1"/>
    <col min="10249" max="10249" width="11.7109375" style="183" customWidth="1"/>
    <col min="10250" max="10250" width="24" style="183" customWidth="1"/>
    <col min="10251" max="10251" width="13.42578125" style="183" customWidth="1"/>
    <col min="10252" max="10252" width="11.140625" style="183" customWidth="1"/>
    <col min="10253" max="10496" width="9.140625" style="183"/>
    <col min="10497" max="10497" width="4.42578125" style="183" bestFit="1" customWidth="1"/>
    <col min="10498" max="10498" width="56.5703125" style="183" bestFit="1" customWidth="1"/>
    <col min="10499" max="10499" width="12.42578125" style="183" bestFit="1" customWidth="1"/>
    <col min="10500" max="10500" width="7.85546875" style="183" bestFit="1" customWidth="1"/>
    <col min="10501" max="10501" width="10.7109375" style="183" bestFit="1" customWidth="1"/>
    <col min="10502" max="10502" width="7.28515625" style="183" bestFit="1" customWidth="1"/>
    <col min="10503" max="10503" width="11.85546875" style="183" bestFit="1" customWidth="1"/>
    <col min="10504" max="10504" width="7.28515625" style="183" bestFit="1" customWidth="1"/>
    <col min="10505" max="10505" width="11.7109375" style="183" customWidth="1"/>
    <col min="10506" max="10506" width="24" style="183" customWidth="1"/>
    <col min="10507" max="10507" width="13.42578125" style="183" customWidth="1"/>
    <col min="10508" max="10508" width="11.140625" style="183" customWidth="1"/>
    <col min="10509" max="10752" width="9.140625" style="183"/>
    <col min="10753" max="10753" width="4.42578125" style="183" bestFit="1" customWidth="1"/>
    <col min="10754" max="10754" width="56.5703125" style="183" bestFit="1" customWidth="1"/>
    <col min="10755" max="10755" width="12.42578125" style="183" bestFit="1" customWidth="1"/>
    <col min="10756" max="10756" width="7.85546875" style="183" bestFit="1" customWidth="1"/>
    <col min="10757" max="10757" width="10.7109375" style="183" bestFit="1" customWidth="1"/>
    <col min="10758" max="10758" width="7.28515625" style="183" bestFit="1" customWidth="1"/>
    <col min="10759" max="10759" width="11.85546875" style="183" bestFit="1" customWidth="1"/>
    <col min="10760" max="10760" width="7.28515625" style="183" bestFit="1" customWidth="1"/>
    <col min="10761" max="10761" width="11.7109375" style="183" customWidth="1"/>
    <col min="10762" max="10762" width="24" style="183" customWidth="1"/>
    <col min="10763" max="10763" width="13.42578125" style="183" customWidth="1"/>
    <col min="10764" max="10764" width="11.140625" style="183" customWidth="1"/>
    <col min="10765" max="11008" width="9.140625" style="183"/>
    <col min="11009" max="11009" width="4.42578125" style="183" bestFit="1" customWidth="1"/>
    <col min="11010" max="11010" width="56.5703125" style="183" bestFit="1" customWidth="1"/>
    <col min="11011" max="11011" width="12.42578125" style="183" bestFit="1" customWidth="1"/>
    <col min="11012" max="11012" width="7.85546875" style="183" bestFit="1" customWidth="1"/>
    <col min="11013" max="11013" width="10.7109375" style="183" bestFit="1" customWidth="1"/>
    <col min="11014" max="11014" width="7.28515625" style="183" bestFit="1" customWidth="1"/>
    <col min="11015" max="11015" width="11.85546875" style="183" bestFit="1" customWidth="1"/>
    <col min="11016" max="11016" width="7.28515625" style="183" bestFit="1" customWidth="1"/>
    <col min="11017" max="11017" width="11.7109375" style="183" customWidth="1"/>
    <col min="11018" max="11018" width="24" style="183" customWidth="1"/>
    <col min="11019" max="11019" width="13.42578125" style="183" customWidth="1"/>
    <col min="11020" max="11020" width="11.140625" style="183" customWidth="1"/>
    <col min="11021" max="11264" width="9.140625" style="183"/>
    <col min="11265" max="11265" width="4.42578125" style="183" bestFit="1" customWidth="1"/>
    <col min="11266" max="11266" width="56.5703125" style="183" bestFit="1" customWidth="1"/>
    <col min="11267" max="11267" width="12.42578125" style="183" bestFit="1" customWidth="1"/>
    <col min="11268" max="11268" width="7.85546875" style="183" bestFit="1" customWidth="1"/>
    <col min="11269" max="11269" width="10.7109375" style="183" bestFit="1" customWidth="1"/>
    <col min="11270" max="11270" width="7.28515625" style="183" bestFit="1" customWidth="1"/>
    <col min="11271" max="11271" width="11.85546875" style="183" bestFit="1" customWidth="1"/>
    <col min="11272" max="11272" width="7.28515625" style="183" bestFit="1" customWidth="1"/>
    <col min="11273" max="11273" width="11.7109375" style="183" customWidth="1"/>
    <col min="11274" max="11274" width="24" style="183" customWidth="1"/>
    <col min="11275" max="11275" width="13.42578125" style="183" customWidth="1"/>
    <col min="11276" max="11276" width="11.140625" style="183" customWidth="1"/>
    <col min="11277" max="11520" width="9.140625" style="183"/>
    <col min="11521" max="11521" width="4.42578125" style="183" bestFit="1" customWidth="1"/>
    <col min="11522" max="11522" width="56.5703125" style="183" bestFit="1" customWidth="1"/>
    <col min="11523" max="11523" width="12.42578125" style="183" bestFit="1" customWidth="1"/>
    <col min="11524" max="11524" width="7.85546875" style="183" bestFit="1" customWidth="1"/>
    <col min="11525" max="11525" width="10.7109375" style="183" bestFit="1" customWidth="1"/>
    <col min="11526" max="11526" width="7.28515625" style="183" bestFit="1" customWidth="1"/>
    <col min="11527" max="11527" width="11.85546875" style="183" bestFit="1" customWidth="1"/>
    <col min="11528" max="11528" width="7.28515625" style="183" bestFit="1" customWidth="1"/>
    <col min="11529" max="11529" width="11.7109375" style="183" customWidth="1"/>
    <col min="11530" max="11530" width="24" style="183" customWidth="1"/>
    <col min="11531" max="11531" width="13.42578125" style="183" customWidth="1"/>
    <col min="11532" max="11532" width="11.140625" style="183" customWidth="1"/>
    <col min="11533" max="11776" width="9.140625" style="183"/>
    <col min="11777" max="11777" width="4.42578125" style="183" bestFit="1" customWidth="1"/>
    <col min="11778" max="11778" width="56.5703125" style="183" bestFit="1" customWidth="1"/>
    <col min="11779" max="11779" width="12.42578125" style="183" bestFit="1" customWidth="1"/>
    <col min="11780" max="11780" width="7.85546875" style="183" bestFit="1" customWidth="1"/>
    <col min="11781" max="11781" width="10.7109375" style="183" bestFit="1" customWidth="1"/>
    <col min="11782" max="11782" width="7.28515625" style="183" bestFit="1" customWidth="1"/>
    <col min="11783" max="11783" width="11.85546875" style="183" bestFit="1" customWidth="1"/>
    <col min="11784" max="11784" width="7.28515625" style="183" bestFit="1" customWidth="1"/>
    <col min="11785" max="11785" width="11.7109375" style="183" customWidth="1"/>
    <col min="11786" max="11786" width="24" style="183" customWidth="1"/>
    <col min="11787" max="11787" width="13.42578125" style="183" customWidth="1"/>
    <col min="11788" max="11788" width="11.140625" style="183" customWidth="1"/>
    <col min="11789" max="12032" width="9.140625" style="183"/>
    <col min="12033" max="12033" width="4.42578125" style="183" bestFit="1" customWidth="1"/>
    <col min="12034" max="12034" width="56.5703125" style="183" bestFit="1" customWidth="1"/>
    <col min="12035" max="12035" width="12.42578125" style="183" bestFit="1" customWidth="1"/>
    <col min="12036" max="12036" width="7.85546875" style="183" bestFit="1" customWidth="1"/>
    <col min="12037" max="12037" width="10.7109375" style="183" bestFit="1" customWidth="1"/>
    <col min="12038" max="12038" width="7.28515625" style="183" bestFit="1" customWidth="1"/>
    <col min="12039" max="12039" width="11.85546875" style="183" bestFit="1" customWidth="1"/>
    <col min="12040" max="12040" width="7.28515625" style="183" bestFit="1" customWidth="1"/>
    <col min="12041" max="12041" width="11.7109375" style="183" customWidth="1"/>
    <col min="12042" max="12042" width="24" style="183" customWidth="1"/>
    <col min="12043" max="12043" width="13.42578125" style="183" customWidth="1"/>
    <col min="12044" max="12044" width="11.140625" style="183" customWidth="1"/>
    <col min="12045" max="12288" width="9.140625" style="183"/>
    <col min="12289" max="12289" width="4.42578125" style="183" bestFit="1" customWidth="1"/>
    <col min="12290" max="12290" width="56.5703125" style="183" bestFit="1" customWidth="1"/>
    <col min="12291" max="12291" width="12.42578125" style="183" bestFit="1" customWidth="1"/>
    <col min="12292" max="12292" width="7.85546875" style="183" bestFit="1" customWidth="1"/>
    <col min="12293" max="12293" width="10.7109375" style="183" bestFit="1" customWidth="1"/>
    <col min="12294" max="12294" width="7.28515625" style="183" bestFit="1" customWidth="1"/>
    <col min="12295" max="12295" width="11.85546875" style="183" bestFit="1" customWidth="1"/>
    <col min="12296" max="12296" width="7.28515625" style="183" bestFit="1" customWidth="1"/>
    <col min="12297" max="12297" width="11.7109375" style="183" customWidth="1"/>
    <col min="12298" max="12298" width="24" style="183" customWidth="1"/>
    <col min="12299" max="12299" width="13.42578125" style="183" customWidth="1"/>
    <col min="12300" max="12300" width="11.140625" style="183" customWidth="1"/>
    <col min="12301" max="12544" width="9.140625" style="183"/>
    <col min="12545" max="12545" width="4.42578125" style="183" bestFit="1" customWidth="1"/>
    <col min="12546" max="12546" width="56.5703125" style="183" bestFit="1" customWidth="1"/>
    <col min="12547" max="12547" width="12.42578125" style="183" bestFit="1" customWidth="1"/>
    <col min="12548" max="12548" width="7.85546875" style="183" bestFit="1" customWidth="1"/>
    <col min="12549" max="12549" width="10.7109375" style="183" bestFit="1" customWidth="1"/>
    <col min="12550" max="12550" width="7.28515625" style="183" bestFit="1" customWidth="1"/>
    <col min="12551" max="12551" width="11.85546875" style="183" bestFit="1" customWidth="1"/>
    <col min="12552" max="12552" width="7.28515625" style="183" bestFit="1" customWidth="1"/>
    <col min="12553" max="12553" width="11.7109375" style="183" customWidth="1"/>
    <col min="12554" max="12554" width="24" style="183" customWidth="1"/>
    <col min="12555" max="12555" width="13.42578125" style="183" customWidth="1"/>
    <col min="12556" max="12556" width="11.140625" style="183" customWidth="1"/>
    <col min="12557" max="12800" width="9.140625" style="183"/>
    <col min="12801" max="12801" width="4.42578125" style="183" bestFit="1" customWidth="1"/>
    <col min="12802" max="12802" width="56.5703125" style="183" bestFit="1" customWidth="1"/>
    <col min="12803" max="12803" width="12.42578125" style="183" bestFit="1" customWidth="1"/>
    <col min="12804" max="12804" width="7.85546875" style="183" bestFit="1" customWidth="1"/>
    <col min="12805" max="12805" width="10.7109375" style="183" bestFit="1" customWidth="1"/>
    <col min="12806" max="12806" width="7.28515625" style="183" bestFit="1" customWidth="1"/>
    <col min="12807" max="12807" width="11.85546875" style="183" bestFit="1" customWidth="1"/>
    <col min="12808" max="12808" width="7.28515625" style="183" bestFit="1" customWidth="1"/>
    <col min="12809" max="12809" width="11.7109375" style="183" customWidth="1"/>
    <col min="12810" max="12810" width="24" style="183" customWidth="1"/>
    <col min="12811" max="12811" width="13.42578125" style="183" customWidth="1"/>
    <col min="12812" max="12812" width="11.140625" style="183" customWidth="1"/>
    <col min="12813" max="13056" width="9.140625" style="183"/>
    <col min="13057" max="13057" width="4.42578125" style="183" bestFit="1" customWidth="1"/>
    <col min="13058" max="13058" width="56.5703125" style="183" bestFit="1" customWidth="1"/>
    <col min="13059" max="13059" width="12.42578125" style="183" bestFit="1" customWidth="1"/>
    <col min="13060" max="13060" width="7.85546875" style="183" bestFit="1" customWidth="1"/>
    <col min="13061" max="13061" width="10.7109375" style="183" bestFit="1" customWidth="1"/>
    <col min="13062" max="13062" width="7.28515625" style="183" bestFit="1" customWidth="1"/>
    <col min="13063" max="13063" width="11.85546875" style="183" bestFit="1" customWidth="1"/>
    <col min="13064" max="13064" width="7.28515625" style="183" bestFit="1" customWidth="1"/>
    <col min="13065" max="13065" width="11.7109375" style="183" customWidth="1"/>
    <col min="13066" max="13066" width="24" style="183" customWidth="1"/>
    <col min="13067" max="13067" width="13.42578125" style="183" customWidth="1"/>
    <col min="13068" max="13068" width="11.140625" style="183" customWidth="1"/>
    <col min="13069" max="13312" width="9.140625" style="183"/>
    <col min="13313" max="13313" width="4.42578125" style="183" bestFit="1" customWidth="1"/>
    <col min="13314" max="13314" width="56.5703125" style="183" bestFit="1" customWidth="1"/>
    <col min="13315" max="13315" width="12.42578125" style="183" bestFit="1" customWidth="1"/>
    <col min="13316" max="13316" width="7.85546875" style="183" bestFit="1" customWidth="1"/>
    <col min="13317" max="13317" width="10.7109375" style="183" bestFit="1" customWidth="1"/>
    <col min="13318" max="13318" width="7.28515625" style="183" bestFit="1" customWidth="1"/>
    <col min="13319" max="13319" width="11.85546875" style="183" bestFit="1" customWidth="1"/>
    <col min="13320" max="13320" width="7.28515625" style="183" bestFit="1" customWidth="1"/>
    <col min="13321" max="13321" width="11.7109375" style="183" customWidth="1"/>
    <col min="13322" max="13322" width="24" style="183" customWidth="1"/>
    <col min="13323" max="13323" width="13.42578125" style="183" customWidth="1"/>
    <col min="13324" max="13324" width="11.140625" style="183" customWidth="1"/>
    <col min="13325" max="13568" width="9.140625" style="183"/>
    <col min="13569" max="13569" width="4.42578125" style="183" bestFit="1" customWidth="1"/>
    <col min="13570" max="13570" width="56.5703125" style="183" bestFit="1" customWidth="1"/>
    <col min="13571" max="13571" width="12.42578125" style="183" bestFit="1" customWidth="1"/>
    <col min="13572" max="13572" width="7.85546875" style="183" bestFit="1" customWidth="1"/>
    <col min="13573" max="13573" width="10.7109375" style="183" bestFit="1" customWidth="1"/>
    <col min="13574" max="13574" width="7.28515625" style="183" bestFit="1" customWidth="1"/>
    <col min="13575" max="13575" width="11.85546875" style="183" bestFit="1" customWidth="1"/>
    <col min="13576" max="13576" width="7.28515625" style="183" bestFit="1" customWidth="1"/>
    <col min="13577" max="13577" width="11.7109375" style="183" customWidth="1"/>
    <col min="13578" max="13578" width="24" style="183" customWidth="1"/>
    <col min="13579" max="13579" width="13.42578125" style="183" customWidth="1"/>
    <col min="13580" max="13580" width="11.140625" style="183" customWidth="1"/>
    <col min="13581" max="13824" width="9.140625" style="183"/>
    <col min="13825" max="13825" width="4.42578125" style="183" bestFit="1" customWidth="1"/>
    <col min="13826" max="13826" width="56.5703125" style="183" bestFit="1" customWidth="1"/>
    <col min="13827" max="13827" width="12.42578125" style="183" bestFit="1" customWidth="1"/>
    <col min="13828" max="13828" width="7.85546875" style="183" bestFit="1" customWidth="1"/>
    <col min="13829" max="13829" width="10.7109375" style="183" bestFit="1" customWidth="1"/>
    <col min="13830" max="13830" width="7.28515625" style="183" bestFit="1" customWidth="1"/>
    <col min="13831" max="13831" width="11.85546875" style="183" bestFit="1" customWidth="1"/>
    <col min="13832" max="13832" width="7.28515625" style="183" bestFit="1" customWidth="1"/>
    <col min="13833" max="13833" width="11.7109375" style="183" customWidth="1"/>
    <col min="13834" max="13834" width="24" style="183" customWidth="1"/>
    <col min="13835" max="13835" width="13.42578125" style="183" customWidth="1"/>
    <col min="13836" max="13836" width="11.140625" style="183" customWidth="1"/>
    <col min="13837" max="14080" width="9.140625" style="183"/>
    <col min="14081" max="14081" width="4.42578125" style="183" bestFit="1" customWidth="1"/>
    <col min="14082" max="14082" width="56.5703125" style="183" bestFit="1" customWidth="1"/>
    <col min="14083" max="14083" width="12.42578125" style="183" bestFit="1" customWidth="1"/>
    <col min="14084" max="14084" width="7.85546875" style="183" bestFit="1" customWidth="1"/>
    <col min="14085" max="14085" width="10.7109375" style="183" bestFit="1" customWidth="1"/>
    <col min="14086" max="14086" width="7.28515625" style="183" bestFit="1" customWidth="1"/>
    <col min="14087" max="14087" width="11.85546875" style="183" bestFit="1" customWidth="1"/>
    <col min="14088" max="14088" width="7.28515625" style="183" bestFit="1" customWidth="1"/>
    <col min="14089" max="14089" width="11.7109375" style="183" customWidth="1"/>
    <col min="14090" max="14090" width="24" style="183" customWidth="1"/>
    <col min="14091" max="14091" width="13.42578125" style="183" customWidth="1"/>
    <col min="14092" max="14092" width="11.140625" style="183" customWidth="1"/>
    <col min="14093" max="14336" width="9.140625" style="183"/>
    <col min="14337" max="14337" width="4.42578125" style="183" bestFit="1" customWidth="1"/>
    <col min="14338" max="14338" width="56.5703125" style="183" bestFit="1" customWidth="1"/>
    <col min="14339" max="14339" width="12.42578125" style="183" bestFit="1" customWidth="1"/>
    <col min="14340" max="14340" width="7.85546875" style="183" bestFit="1" customWidth="1"/>
    <col min="14341" max="14341" width="10.7109375" style="183" bestFit="1" customWidth="1"/>
    <col min="14342" max="14342" width="7.28515625" style="183" bestFit="1" customWidth="1"/>
    <col min="14343" max="14343" width="11.85546875" style="183" bestFit="1" customWidth="1"/>
    <col min="14344" max="14344" width="7.28515625" style="183" bestFit="1" customWidth="1"/>
    <col min="14345" max="14345" width="11.7109375" style="183" customWidth="1"/>
    <col min="14346" max="14346" width="24" style="183" customWidth="1"/>
    <col min="14347" max="14347" width="13.42578125" style="183" customWidth="1"/>
    <col min="14348" max="14348" width="11.140625" style="183" customWidth="1"/>
    <col min="14349" max="14592" width="9.140625" style="183"/>
    <col min="14593" max="14593" width="4.42578125" style="183" bestFit="1" customWidth="1"/>
    <col min="14594" max="14594" width="56.5703125" style="183" bestFit="1" customWidth="1"/>
    <col min="14595" max="14595" width="12.42578125" style="183" bestFit="1" customWidth="1"/>
    <col min="14596" max="14596" width="7.85546875" style="183" bestFit="1" customWidth="1"/>
    <col min="14597" max="14597" width="10.7109375" style="183" bestFit="1" customWidth="1"/>
    <col min="14598" max="14598" width="7.28515625" style="183" bestFit="1" customWidth="1"/>
    <col min="14599" max="14599" width="11.85546875" style="183" bestFit="1" customWidth="1"/>
    <col min="14600" max="14600" width="7.28515625" style="183" bestFit="1" customWidth="1"/>
    <col min="14601" max="14601" width="11.7109375" style="183" customWidth="1"/>
    <col min="14602" max="14602" width="24" style="183" customWidth="1"/>
    <col min="14603" max="14603" width="13.42578125" style="183" customWidth="1"/>
    <col min="14604" max="14604" width="11.140625" style="183" customWidth="1"/>
    <col min="14605" max="14848" width="9.140625" style="183"/>
    <col min="14849" max="14849" width="4.42578125" style="183" bestFit="1" customWidth="1"/>
    <col min="14850" max="14850" width="56.5703125" style="183" bestFit="1" customWidth="1"/>
    <col min="14851" max="14851" width="12.42578125" style="183" bestFit="1" customWidth="1"/>
    <col min="14852" max="14852" width="7.85546875" style="183" bestFit="1" customWidth="1"/>
    <col min="14853" max="14853" width="10.7109375" style="183" bestFit="1" customWidth="1"/>
    <col min="14854" max="14854" width="7.28515625" style="183" bestFit="1" customWidth="1"/>
    <col min="14855" max="14855" width="11.85546875" style="183" bestFit="1" customWidth="1"/>
    <col min="14856" max="14856" width="7.28515625" style="183" bestFit="1" customWidth="1"/>
    <col min="14857" max="14857" width="11.7109375" style="183" customWidth="1"/>
    <col min="14858" max="14858" width="24" style="183" customWidth="1"/>
    <col min="14859" max="14859" width="13.42578125" style="183" customWidth="1"/>
    <col min="14860" max="14860" width="11.140625" style="183" customWidth="1"/>
    <col min="14861" max="15104" width="9.140625" style="183"/>
    <col min="15105" max="15105" width="4.42578125" style="183" bestFit="1" customWidth="1"/>
    <col min="15106" max="15106" width="56.5703125" style="183" bestFit="1" customWidth="1"/>
    <col min="15107" max="15107" width="12.42578125" style="183" bestFit="1" customWidth="1"/>
    <col min="15108" max="15108" width="7.85546875" style="183" bestFit="1" customWidth="1"/>
    <col min="15109" max="15109" width="10.7109375" style="183" bestFit="1" customWidth="1"/>
    <col min="15110" max="15110" width="7.28515625" style="183" bestFit="1" customWidth="1"/>
    <col min="15111" max="15111" width="11.85546875" style="183" bestFit="1" customWidth="1"/>
    <col min="15112" max="15112" width="7.28515625" style="183" bestFit="1" customWidth="1"/>
    <col min="15113" max="15113" width="11.7109375" style="183" customWidth="1"/>
    <col min="15114" max="15114" width="24" style="183" customWidth="1"/>
    <col min="15115" max="15115" width="13.42578125" style="183" customWidth="1"/>
    <col min="15116" max="15116" width="11.140625" style="183" customWidth="1"/>
    <col min="15117" max="15360" width="9.140625" style="183"/>
    <col min="15361" max="15361" width="4.42578125" style="183" bestFit="1" customWidth="1"/>
    <col min="15362" max="15362" width="56.5703125" style="183" bestFit="1" customWidth="1"/>
    <col min="15363" max="15363" width="12.42578125" style="183" bestFit="1" customWidth="1"/>
    <col min="15364" max="15364" width="7.85546875" style="183" bestFit="1" customWidth="1"/>
    <col min="15365" max="15365" width="10.7109375" style="183" bestFit="1" customWidth="1"/>
    <col min="15366" max="15366" width="7.28515625" style="183" bestFit="1" customWidth="1"/>
    <col min="15367" max="15367" width="11.85546875" style="183" bestFit="1" customWidth="1"/>
    <col min="15368" max="15368" width="7.28515625" style="183" bestFit="1" customWidth="1"/>
    <col min="15369" max="15369" width="11.7109375" style="183" customWidth="1"/>
    <col min="15370" max="15370" width="24" style="183" customWidth="1"/>
    <col min="15371" max="15371" width="13.42578125" style="183" customWidth="1"/>
    <col min="15372" max="15372" width="11.140625" style="183" customWidth="1"/>
    <col min="15373" max="15616" width="9.140625" style="183"/>
    <col min="15617" max="15617" width="4.42578125" style="183" bestFit="1" customWidth="1"/>
    <col min="15618" max="15618" width="56.5703125" style="183" bestFit="1" customWidth="1"/>
    <col min="15619" max="15619" width="12.42578125" style="183" bestFit="1" customWidth="1"/>
    <col min="15620" max="15620" width="7.85546875" style="183" bestFit="1" customWidth="1"/>
    <col min="15621" max="15621" width="10.7109375" style="183" bestFit="1" customWidth="1"/>
    <col min="15622" max="15622" width="7.28515625" style="183" bestFit="1" customWidth="1"/>
    <col min="15623" max="15623" width="11.85546875" style="183" bestFit="1" customWidth="1"/>
    <col min="15624" max="15624" width="7.28515625" style="183" bestFit="1" customWidth="1"/>
    <col min="15625" max="15625" width="11.7109375" style="183" customWidth="1"/>
    <col min="15626" max="15626" width="24" style="183" customWidth="1"/>
    <col min="15627" max="15627" width="13.42578125" style="183" customWidth="1"/>
    <col min="15628" max="15628" width="11.140625" style="183" customWidth="1"/>
    <col min="15629" max="15872" width="9.140625" style="183"/>
    <col min="15873" max="15873" width="4.42578125" style="183" bestFit="1" customWidth="1"/>
    <col min="15874" max="15874" width="56.5703125" style="183" bestFit="1" customWidth="1"/>
    <col min="15875" max="15875" width="12.42578125" style="183" bestFit="1" customWidth="1"/>
    <col min="15876" max="15876" width="7.85546875" style="183" bestFit="1" customWidth="1"/>
    <col min="15877" max="15877" width="10.7109375" style="183" bestFit="1" customWidth="1"/>
    <col min="15878" max="15878" width="7.28515625" style="183" bestFit="1" customWidth="1"/>
    <col min="15879" max="15879" width="11.85546875" style="183" bestFit="1" customWidth="1"/>
    <col min="15880" max="15880" width="7.28515625" style="183" bestFit="1" customWidth="1"/>
    <col min="15881" max="15881" width="11.7109375" style="183" customWidth="1"/>
    <col min="15882" max="15882" width="24" style="183" customWidth="1"/>
    <col min="15883" max="15883" width="13.42578125" style="183" customWidth="1"/>
    <col min="15884" max="15884" width="11.140625" style="183" customWidth="1"/>
    <col min="15885" max="16128" width="9.140625" style="183"/>
    <col min="16129" max="16129" width="4.42578125" style="183" bestFit="1" customWidth="1"/>
    <col min="16130" max="16130" width="56.5703125" style="183" bestFit="1" customWidth="1"/>
    <col min="16131" max="16131" width="12.42578125" style="183" bestFit="1" customWidth="1"/>
    <col min="16132" max="16132" width="7.85546875" style="183" bestFit="1" customWidth="1"/>
    <col min="16133" max="16133" width="10.7109375" style="183" bestFit="1" customWidth="1"/>
    <col min="16134" max="16134" width="7.28515625" style="183" bestFit="1" customWidth="1"/>
    <col min="16135" max="16135" width="11.85546875" style="183" bestFit="1" customWidth="1"/>
    <col min="16136" max="16136" width="7.28515625" style="183" bestFit="1" customWidth="1"/>
    <col min="16137" max="16137" width="11.7109375" style="183" customWidth="1"/>
    <col min="16138" max="16138" width="24" style="183" customWidth="1"/>
    <col min="16139" max="16139" width="13.42578125" style="183" customWidth="1"/>
    <col min="16140" max="16140" width="11.140625" style="183" customWidth="1"/>
    <col min="16141" max="16384" width="9.140625" style="183"/>
  </cols>
  <sheetData>
    <row r="1" spans="1:10" ht="18">
      <c r="A1" s="629"/>
      <c r="B1" s="2100" t="s">
        <v>1663</v>
      </c>
      <c r="C1" s="2100"/>
      <c r="D1" s="2100"/>
      <c r="E1" s="2100"/>
      <c r="F1" s="629"/>
      <c r="G1" s="629"/>
      <c r="H1" s="629"/>
      <c r="I1" s="629"/>
    </row>
    <row r="2" spans="1:10" ht="15">
      <c r="A2" s="629"/>
      <c r="B2" s="629"/>
      <c r="C2" s="629"/>
      <c r="D2" s="629"/>
      <c r="E2" s="629"/>
      <c r="F2" s="629"/>
      <c r="G2" s="629"/>
      <c r="H2" s="629"/>
      <c r="I2" s="1098" t="s">
        <v>2699</v>
      </c>
    </row>
    <row r="3" spans="1:10" ht="18">
      <c r="A3" s="629"/>
      <c r="B3" s="2163" t="s">
        <v>1664</v>
      </c>
      <c r="C3" s="2163"/>
      <c r="D3" s="2163"/>
      <c r="E3" s="2163"/>
      <c r="F3" s="2163"/>
      <c r="G3" s="2163"/>
      <c r="H3" s="2163"/>
      <c r="I3" s="2163"/>
    </row>
    <row r="4" spans="1:10">
      <c r="A4" s="629"/>
      <c r="B4" s="629"/>
      <c r="C4" s="629"/>
      <c r="D4" s="629"/>
      <c r="E4" s="629"/>
      <c r="F4" s="629"/>
      <c r="G4" s="629"/>
      <c r="H4" s="629"/>
      <c r="I4" s="629"/>
    </row>
    <row r="5" spans="1:10" ht="61.5" customHeight="1">
      <c r="A5" s="1970" t="s">
        <v>2</v>
      </c>
      <c r="B5" s="1970" t="s">
        <v>3</v>
      </c>
      <c r="C5" s="1970" t="s">
        <v>1638</v>
      </c>
      <c r="D5" s="1970" t="s">
        <v>5</v>
      </c>
      <c r="E5" s="1970" t="s">
        <v>75</v>
      </c>
      <c r="F5" s="1970" t="s">
        <v>1665</v>
      </c>
      <c r="G5" s="1970"/>
      <c r="H5" s="1970" t="s">
        <v>1666</v>
      </c>
      <c r="I5" s="1970"/>
    </row>
    <row r="6" spans="1:10" ht="16.5" customHeight="1">
      <c r="A6" s="1970"/>
      <c r="B6" s="1970"/>
      <c r="C6" s="1970"/>
      <c r="D6" s="1970"/>
      <c r="E6" s="1970"/>
      <c r="F6" s="279" t="s">
        <v>74</v>
      </c>
      <c r="G6" s="279" t="s">
        <v>1347</v>
      </c>
      <c r="H6" s="279" t="s">
        <v>74</v>
      </c>
      <c r="I6" s="279" t="s">
        <v>1347</v>
      </c>
    </row>
    <row r="7" spans="1:10" ht="13.5">
      <c r="A7" s="1123">
        <v>1</v>
      </c>
      <c r="B7" s="1123">
        <v>2</v>
      </c>
      <c r="C7" s="1123">
        <v>3</v>
      </c>
      <c r="D7" s="1123">
        <v>4</v>
      </c>
      <c r="E7" s="1123">
        <v>5</v>
      </c>
      <c r="F7" s="1123">
        <v>6</v>
      </c>
      <c r="G7" s="1123">
        <v>7</v>
      </c>
      <c r="H7" s="1123">
        <v>8</v>
      </c>
      <c r="I7" s="1123">
        <v>9</v>
      </c>
    </row>
    <row r="8" spans="1:10" ht="88.5" customHeight="1">
      <c r="A8" s="465">
        <v>1</v>
      </c>
      <c r="B8" s="215" t="s">
        <v>1667</v>
      </c>
      <c r="C8" s="218">
        <v>7132200826</v>
      </c>
      <c r="D8" s="442" t="s">
        <v>1662</v>
      </c>
      <c r="E8" s="206">
        <f>VLOOKUP(C8,'SOR RATE 2025-26'!A:D,4,0)</f>
        <v>231602.48</v>
      </c>
      <c r="F8" s="465">
        <v>1</v>
      </c>
      <c r="G8" s="206">
        <f>E8*F8</f>
        <v>231602.48</v>
      </c>
      <c r="H8" s="206"/>
      <c r="I8" s="206"/>
    </row>
    <row r="9" spans="1:10" ht="87.75" customHeight="1">
      <c r="A9" s="465">
        <v>2</v>
      </c>
      <c r="B9" s="215" t="s">
        <v>1668</v>
      </c>
      <c r="C9" s="212">
        <v>7132200014</v>
      </c>
      <c r="D9" s="1124" t="s">
        <v>1662</v>
      </c>
      <c r="E9" s="206">
        <f>VLOOKUP(C9,'SOR RATE 2025-26'!A:D,4,0)</f>
        <v>175148.73</v>
      </c>
      <c r="F9" s="445"/>
      <c r="G9" s="1125"/>
      <c r="H9" s="1126">
        <v>1</v>
      </c>
      <c r="I9" s="1125">
        <f>E9*H9</f>
        <v>175148.73</v>
      </c>
    </row>
    <row r="10" spans="1:10" ht="18.75" customHeight="1">
      <c r="A10" s="465">
        <v>3</v>
      </c>
      <c r="B10" s="1127" t="s">
        <v>1669</v>
      </c>
      <c r="C10" s="1128"/>
      <c r="D10" s="1129"/>
      <c r="E10" s="206"/>
      <c r="F10" s="1129"/>
      <c r="G10" s="1130"/>
      <c r="H10" s="1131"/>
      <c r="I10" s="231"/>
    </row>
    <row r="11" spans="1:10" ht="18.75" customHeight="1">
      <c r="A11" s="465">
        <v>4</v>
      </c>
      <c r="B11" s="1132" t="s">
        <v>1670</v>
      </c>
      <c r="C11" s="449">
        <v>7132210106</v>
      </c>
      <c r="D11" s="449" t="s">
        <v>39</v>
      </c>
      <c r="E11" s="206">
        <f>VLOOKUP(C11,'SOR RATE 2025-26'!A:D,4,0)</f>
        <v>8505.42</v>
      </c>
      <c r="F11" s="449">
        <v>3</v>
      </c>
      <c r="G11" s="1133">
        <f>E11*F11</f>
        <v>25516.260000000002</v>
      </c>
      <c r="H11" s="1134">
        <v>3</v>
      </c>
      <c r="I11" s="1133">
        <f>E11*H11</f>
        <v>25516.260000000002</v>
      </c>
      <c r="J11" s="1135"/>
    </row>
    <row r="12" spans="1:10" ht="18.75" customHeight="1">
      <c r="A12" s="465">
        <v>5</v>
      </c>
      <c r="B12" s="1132" t="s">
        <v>1671</v>
      </c>
      <c r="C12" s="465">
        <v>7132210108</v>
      </c>
      <c r="D12" s="465" t="s">
        <v>39</v>
      </c>
      <c r="E12" s="206">
        <f>VLOOKUP(C12,'SOR RATE 2025-26'!A:D,4,0)</f>
        <v>10383.58</v>
      </c>
      <c r="F12" s="465">
        <v>6</v>
      </c>
      <c r="G12" s="206">
        <f t="shared" ref="G12:G23" si="0">E12*F12</f>
        <v>62301.479999999996</v>
      </c>
      <c r="H12" s="443">
        <v>3</v>
      </c>
      <c r="I12" s="206">
        <f t="shared" ref="I12:I22" si="1">E12*H12</f>
        <v>31150.739999999998</v>
      </c>
      <c r="J12" s="1135"/>
    </row>
    <row r="13" spans="1:10" ht="18.75" customHeight="1">
      <c r="A13" s="465">
        <v>6</v>
      </c>
      <c r="B13" s="1132" t="s">
        <v>1672</v>
      </c>
      <c r="C13" s="465">
        <v>7132230471</v>
      </c>
      <c r="D13" s="205" t="s">
        <v>55</v>
      </c>
      <c r="E13" s="206">
        <f>VLOOKUP(C13,'SOR RATE 2025-26'!A:D,4,0)</f>
        <v>41290.35</v>
      </c>
      <c r="F13" s="465">
        <v>1</v>
      </c>
      <c r="G13" s="206">
        <f t="shared" si="0"/>
        <v>41290.35</v>
      </c>
      <c r="H13" s="443">
        <v>1</v>
      </c>
      <c r="I13" s="206">
        <f t="shared" si="1"/>
        <v>41290.35</v>
      </c>
      <c r="J13" s="1135"/>
    </row>
    <row r="14" spans="1:10" ht="18.75" customHeight="1">
      <c r="A14" s="465">
        <v>7</v>
      </c>
      <c r="B14" s="1132" t="s">
        <v>1242</v>
      </c>
      <c r="C14" s="465">
        <v>7131980001</v>
      </c>
      <c r="D14" s="205" t="s">
        <v>200</v>
      </c>
      <c r="E14" s="206">
        <f>VLOOKUP(C14,'SOR RATE 2025-26'!A:D,4,0)</f>
        <v>83930.59</v>
      </c>
      <c r="F14" s="465">
        <v>3</v>
      </c>
      <c r="G14" s="206">
        <f>E14*F14</f>
        <v>251791.77</v>
      </c>
      <c r="H14" s="443">
        <v>2</v>
      </c>
      <c r="I14" s="206">
        <f t="shared" si="1"/>
        <v>167861.18</v>
      </c>
    </row>
    <row r="15" spans="1:10" ht="31.5" customHeight="1">
      <c r="A15" s="465">
        <v>8</v>
      </c>
      <c r="B15" s="1136" t="s">
        <v>878</v>
      </c>
      <c r="C15" s="465">
        <v>7131931091</v>
      </c>
      <c r="D15" s="205" t="s">
        <v>39</v>
      </c>
      <c r="E15" s="206">
        <f>VLOOKUP(C15,'SOR RATE 2025-26'!A:D,4,0)</f>
        <v>34454.15</v>
      </c>
      <c r="F15" s="465">
        <v>1</v>
      </c>
      <c r="G15" s="206">
        <f t="shared" si="0"/>
        <v>34454.15</v>
      </c>
      <c r="H15" s="443">
        <v>1</v>
      </c>
      <c r="I15" s="206">
        <f>E15*H15</f>
        <v>34454.15</v>
      </c>
      <c r="J15" s="1135"/>
    </row>
    <row r="16" spans="1:10" ht="16.5" customHeight="1">
      <c r="A16" s="465">
        <v>9</v>
      </c>
      <c r="B16" s="1136" t="s">
        <v>879</v>
      </c>
      <c r="C16" s="465">
        <v>7131931095</v>
      </c>
      <c r="D16" s="205" t="s">
        <v>39</v>
      </c>
      <c r="E16" s="206">
        <f>VLOOKUP(C16,'SOR RATE 2025-26'!A:D,4,0)</f>
        <v>15119.94</v>
      </c>
      <c r="F16" s="465">
        <v>1</v>
      </c>
      <c r="G16" s="206">
        <f t="shared" si="0"/>
        <v>15119.94</v>
      </c>
      <c r="H16" s="443">
        <v>1</v>
      </c>
      <c r="I16" s="206">
        <f t="shared" si="1"/>
        <v>15119.94</v>
      </c>
      <c r="J16" s="1135"/>
    </row>
    <row r="17" spans="1:16" ht="16.5" customHeight="1">
      <c r="A17" s="1983">
        <v>10</v>
      </c>
      <c r="B17" s="1136" t="s">
        <v>1673</v>
      </c>
      <c r="C17" s="465">
        <v>7130840029</v>
      </c>
      <c r="D17" s="205" t="s">
        <v>1674</v>
      </c>
      <c r="E17" s="206">
        <f>VLOOKUP(C17,'SOR RATE 2025-26'!A:D,4,0)*3</f>
        <v>950.22</v>
      </c>
      <c r="F17" s="465">
        <v>1</v>
      </c>
      <c r="G17" s="206">
        <f t="shared" si="0"/>
        <v>950.22</v>
      </c>
      <c r="H17" s="443">
        <v>1</v>
      </c>
      <c r="I17" s="206">
        <f t="shared" si="1"/>
        <v>950.22</v>
      </c>
    </row>
    <row r="18" spans="1:16" ht="15" customHeight="1">
      <c r="A18" s="1983"/>
      <c r="B18" s="1132" t="s">
        <v>885</v>
      </c>
      <c r="C18" s="465">
        <v>7131940871</v>
      </c>
      <c r="D18" s="205" t="s">
        <v>55</v>
      </c>
      <c r="E18" s="206">
        <f>VLOOKUP(C18,'SOR RATE 2025-26'!A:D,4,0)</f>
        <v>57854.89</v>
      </c>
      <c r="F18" s="465">
        <v>1</v>
      </c>
      <c r="G18" s="206">
        <f t="shared" si="0"/>
        <v>57854.89</v>
      </c>
      <c r="H18" s="443">
        <v>1</v>
      </c>
      <c r="I18" s="206">
        <f>E18*H18</f>
        <v>57854.89</v>
      </c>
      <c r="J18" s="1135"/>
    </row>
    <row r="19" spans="1:16" ht="17.25" customHeight="1">
      <c r="A19" s="465">
        <v>11</v>
      </c>
      <c r="B19" s="1132" t="s">
        <v>649</v>
      </c>
      <c r="C19" s="465">
        <v>7130850198</v>
      </c>
      <c r="D19" s="205" t="s">
        <v>1675</v>
      </c>
      <c r="E19" s="206">
        <f>VLOOKUP(C19,'SOR RATE 2025-26'!A:D,4,0)</f>
        <v>87.42</v>
      </c>
      <c r="F19" s="465">
        <v>1000</v>
      </c>
      <c r="G19" s="206">
        <f t="shared" si="0"/>
        <v>87420</v>
      </c>
      <c r="H19" s="443">
        <v>800</v>
      </c>
      <c r="I19" s="206">
        <f t="shared" si="1"/>
        <v>69936</v>
      </c>
      <c r="J19" s="1135"/>
    </row>
    <row r="20" spans="1:16" ht="18" customHeight="1">
      <c r="A20" s="465">
        <v>12</v>
      </c>
      <c r="B20" s="1132" t="s">
        <v>1676</v>
      </c>
      <c r="C20" s="465">
        <v>7130310658</v>
      </c>
      <c r="D20" s="205" t="s">
        <v>20</v>
      </c>
      <c r="E20" s="206">
        <f>VLOOKUP(C20,'SOR RATE 2025-26'!A:D,4,0)/1000</f>
        <v>209.64282</v>
      </c>
      <c r="F20" s="465">
        <v>120</v>
      </c>
      <c r="G20" s="206">
        <f t="shared" si="0"/>
        <v>25157.1384</v>
      </c>
      <c r="H20" s="443">
        <v>120</v>
      </c>
      <c r="I20" s="206">
        <f t="shared" si="1"/>
        <v>25157.1384</v>
      </c>
      <c r="K20" s="1029"/>
      <c r="L20" s="1029"/>
      <c r="M20" s="1029"/>
      <c r="N20" s="1029"/>
    </row>
    <row r="21" spans="1:16" ht="17.25" customHeight="1">
      <c r="A21" s="465">
        <v>13</v>
      </c>
      <c r="B21" s="1132" t="s">
        <v>1677</v>
      </c>
      <c r="C21" s="465">
        <v>7130310681</v>
      </c>
      <c r="D21" s="205" t="s">
        <v>20</v>
      </c>
      <c r="E21" s="206">
        <f>VLOOKUP(C21,'SOR RATE 2025-26'!A:D,4,0)/1000</f>
        <v>263.05329</v>
      </c>
      <c r="F21" s="465">
        <v>60</v>
      </c>
      <c r="G21" s="206">
        <f t="shared" si="0"/>
        <v>15783.197400000001</v>
      </c>
      <c r="H21" s="443">
        <v>60</v>
      </c>
      <c r="I21" s="206">
        <f t="shared" si="1"/>
        <v>15783.197400000001</v>
      </c>
      <c r="J21" s="479"/>
      <c r="K21" s="1029"/>
      <c r="L21" s="1029"/>
      <c r="M21" s="371"/>
      <c r="N21" s="371"/>
    </row>
    <row r="22" spans="1:16" ht="18" customHeight="1">
      <c r="A22" s="465">
        <v>14</v>
      </c>
      <c r="B22" s="1132" t="s">
        <v>1678</v>
      </c>
      <c r="C22" s="465">
        <v>7130310652</v>
      </c>
      <c r="D22" s="205" t="s">
        <v>20</v>
      </c>
      <c r="E22" s="206">
        <f>VLOOKUP(C22,'SOR RATE 2025-26'!A:D,4,0)/1000</f>
        <v>61.275970000000001</v>
      </c>
      <c r="F22" s="465">
        <v>60</v>
      </c>
      <c r="G22" s="206">
        <f t="shared" si="0"/>
        <v>3676.5581999999999</v>
      </c>
      <c r="H22" s="443">
        <v>60</v>
      </c>
      <c r="I22" s="206">
        <f t="shared" si="1"/>
        <v>3676.5581999999999</v>
      </c>
      <c r="K22" s="371"/>
      <c r="L22" s="371"/>
      <c r="M22" s="371"/>
      <c r="N22" s="371"/>
    </row>
    <row r="23" spans="1:16" ht="18" customHeight="1">
      <c r="A23" s="465">
        <v>15</v>
      </c>
      <c r="B23" s="1132" t="s">
        <v>1679</v>
      </c>
      <c r="C23" s="465">
        <v>7131941762</v>
      </c>
      <c r="D23" s="205" t="s">
        <v>200</v>
      </c>
      <c r="E23" s="206">
        <f>VLOOKUP(C23,'SOR RATE 2025-26'!A:D,4,0)</f>
        <v>139318.47</v>
      </c>
      <c r="F23" s="465">
        <v>1</v>
      </c>
      <c r="G23" s="206">
        <f t="shared" si="0"/>
        <v>139318.47</v>
      </c>
      <c r="H23" s="443"/>
      <c r="I23" s="206"/>
    </row>
    <row r="24" spans="1:16" ht="18" customHeight="1">
      <c r="A24" s="465">
        <v>16</v>
      </c>
      <c r="B24" s="1132" t="s">
        <v>1680</v>
      </c>
      <c r="C24" s="465">
        <v>7131941762</v>
      </c>
      <c r="D24" s="205" t="s">
        <v>200</v>
      </c>
      <c r="E24" s="206">
        <f>VLOOKUP(C24,'SOR RATE 2025-26'!A:D,4,0)</f>
        <v>139318.47</v>
      </c>
      <c r="F24" s="465"/>
      <c r="G24" s="206"/>
      <c r="H24" s="443">
        <v>1</v>
      </c>
      <c r="I24" s="206">
        <f>E24*H24</f>
        <v>139318.47</v>
      </c>
    </row>
    <row r="25" spans="1:16" ht="18" customHeight="1">
      <c r="A25" s="465">
        <v>17</v>
      </c>
      <c r="B25" s="1132" t="s">
        <v>914</v>
      </c>
      <c r="C25" s="465">
        <v>7131960010</v>
      </c>
      <c r="D25" s="205" t="s">
        <v>200</v>
      </c>
      <c r="E25" s="206">
        <f>VLOOKUP(C25,'SOR RATE 2025-26'!A:D,4,0)</f>
        <v>88523.49</v>
      </c>
      <c r="F25" s="465">
        <v>1</v>
      </c>
      <c r="G25" s="206">
        <f>E25*F25</f>
        <v>88523.49</v>
      </c>
      <c r="H25" s="443">
        <v>1</v>
      </c>
      <c r="I25" s="206">
        <f>E25*H25</f>
        <v>88523.49</v>
      </c>
      <c r="J25" s="1135"/>
    </row>
    <row r="26" spans="1:16" ht="18" customHeight="1">
      <c r="A26" s="465">
        <v>18</v>
      </c>
      <c r="B26" s="1132" t="s">
        <v>1681</v>
      </c>
      <c r="C26" s="465">
        <v>7130310078</v>
      </c>
      <c r="D26" s="205" t="s">
        <v>20</v>
      </c>
      <c r="E26" s="206">
        <f>VLOOKUP(C26,'SOR RATE 2025-26'!A:D,4,0)/1000</f>
        <v>1085.7347600000001</v>
      </c>
      <c r="F26" s="465">
        <v>15</v>
      </c>
      <c r="G26" s="206">
        <f>E26*F26</f>
        <v>16286.021400000001</v>
      </c>
      <c r="H26" s="443"/>
      <c r="I26" s="206"/>
    </row>
    <row r="27" spans="1:16" ht="18" customHeight="1">
      <c r="A27" s="465">
        <v>19</v>
      </c>
      <c r="B27" s="1132" t="s">
        <v>1682</v>
      </c>
      <c r="C27" s="465">
        <v>7130310077</v>
      </c>
      <c r="D27" s="205" t="s">
        <v>20</v>
      </c>
      <c r="E27" s="206">
        <f>VLOOKUP(C27,'SOR RATE 2025-26'!A:D,4,0)/1000</f>
        <v>728.09392000000003</v>
      </c>
      <c r="F27" s="465"/>
      <c r="G27" s="206"/>
      <c r="H27" s="443">
        <v>15</v>
      </c>
      <c r="I27" s="206">
        <f>E27*H27</f>
        <v>10921.408800000001</v>
      </c>
      <c r="K27" s="1137"/>
      <c r="L27" s="981"/>
    </row>
    <row r="28" spans="1:16" ht="18" customHeight="1">
      <c r="A28" s="465">
        <v>20</v>
      </c>
      <c r="B28" s="1132" t="s">
        <v>1010</v>
      </c>
      <c r="C28" s="1138">
        <v>7132230185</v>
      </c>
      <c r="D28" s="275" t="s">
        <v>200</v>
      </c>
      <c r="E28" s="206">
        <f>VLOOKUP(C28,'SOR RATE 2025-26'!A:D,4,0)</f>
        <v>13803.36</v>
      </c>
      <c r="F28" s="445">
        <v>3</v>
      </c>
      <c r="G28" s="1125">
        <f>E28*F28</f>
        <v>41410.080000000002</v>
      </c>
      <c r="H28" s="1126">
        <v>3</v>
      </c>
      <c r="I28" s="1125">
        <f>E28*H28</f>
        <v>41410.080000000002</v>
      </c>
      <c r="K28" s="817"/>
      <c r="L28" s="817"/>
      <c r="M28" s="817"/>
      <c r="N28" s="817"/>
      <c r="O28" s="817"/>
      <c r="P28" s="817"/>
    </row>
    <row r="29" spans="1:16" ht="18" customHeight="1">
      <c r="A29" s="465">
        <v>21</v>
      </c>
      <c r="B29" s="1139" t="s">
        <v>1683</v>
      </c>
      <c r="C29" s="1102"/>
      <c r="D29" s="1140"/>
      <c r="E29" s="206"/>
      <c r="F29" s="1129"/>
      <c r="G29" s="1130"/>
      <c r="H29" s="1131"/>
      <c r="I29" s="1141"/>
      <c r="J29" s="195"/>
      <c r="K29" s="1029"/>
      <c r="L29" s="1029"/>
      <c r="M29" s="1029"/>
      <c r="N29" s="1029"/>
      <c r="O29" s="1029"/>
      <c r="P29" s="1029"/>
    </row>
    <row r="30" spans="1:16" ht="18" customHeight="1">
      <c r="A30" s="205" t="s">
        <v>1323</v>
      </c>
      <c r="B30" s="1132" t="s">
        <v>494</v>
      </c>
      <c r="C30" s="449">
        <v>7130642041</v>
      </c>
      <c r="D30" s="276" t="s">
        <v>12</v>
      </c>
      <c r="E30" s="206">
        <f>VLOOKUP(C30,'SOR RATE 2025-26'!A:D,4,0)</f>
        <v>4586.8</v>
      </c>
      <c r="F30" s="449">
        <v>3</v>
      </c>
      <c r="G30" s="1133">
        <f>E30*F30</f>
        <v>13760.400000000001</v>
      </c>
      <c r="H30" s="1134">
        <v>3</v>
      </c>
      <c r="I30" s="1133">
        <f>E30*H30</f>
        <v>13760.400000000001</v>
      </c>
      <c r="J30" s="195"/>
      <c r="K30" s="1142"/>
      <c r="L30" s="1142"/>
      <c r="M30" s="1142"/>
      <c r="N30" s="1142"/>
      <c r="O30" s="1142"/>
      <c r="P30" s="1142"/>
    </row>
    <row r="31" spans="1:16" ht="18" customHeight="1">
      <c r="A31" s="445" t="s">
        <v>1324</v>
      </c>
      <c r="B31" s="1132" t="s">
        <v>1684</v>
      </c>
      <c r="C31" s="465">
        <v>7130600173</v>
      </c>
      <c r="D31" s="465" t="s">
        <v>25</v>
      </c>
      <c r="E31" s="206">
        <f>VLOOKUP(C31,'SOR RATE 2025-26'!A:D,4,0)/1000</f>
        <v>52.251059999999995</v>
      </c>
      <c r="F31" s="465">
        <v>100</v>
      </c>
      <c r="G31" s="206">
        <f>E31*F31</f>
        <v>5225.1059999999998</v>
      </c>
      <c r="H31" s="443">
        <v>100</v>
      </c>
      <c r="I31" s="206">
        <f>E31*H31</f>
        <v>5225.1059999999998</v>
      </c>
      <c r="J31" s="195"/>
      <c r="K31" s="1142"/>
      <c r="L31" s="1142"/>
      <c r="M31" s="1142"/>
      <c r="N31" s="1142"/>
      <c r="O31" s="1142"/>
      <c r="P31" s="1142"/>
    </row>
    <row r="32" spans="1:16" ht="16.5" customHeight="1">
      <c r="A32" s="445">
        <v>22</v>
      </c>
      <c r="B32" s="214" t="s">
        <v>1396</v>
      </c>
      <c r="C32" s="217">
        <v>7130200202</v>
      </c>
      <c r="D32" s="465" t="s">
        <v>63</v>
      </c>
      <c r="E32" s="206">
        <f>VLOOKUP(C32,'SOR RATE 2025-26'!A:D,4,0)</f>
        <v>2970.0000000000005</v>
      </c>
      <c r="F32" s="462">
        <v>9.9</v>
      </c>
      <c r="G32" s="206">
        <f>E32*F32</f>
        <v>29403.000000000007</v>
      </c>
      <c r="H32" s="465">
        <v>9.9</v>
      </c>
      <c r="I32" s="206">
        <f>E32*H32</f>
        <v>29403.000000000007</v>
      </c>
      <c r="J32" s="2162"/>
      <c r="K32" s="2093"/>
    </row>
    <row r="33" spans="1:12" ht="18" customHeight="1">
      <c r="A33" s="467">
        <v>23</v>
      </c>
      <c r="B33" s="220" t="s">
        <v>45</v>
      </c>
      <c r="C33" s="201"/>
      <c r="D33" s="467"/>
      <c r="E33" s="467"/>
      <c r="F33" s="467"/>
      <c r="G33" s="236">
        <f>SUM(G8:G32)</f>
        <v>1186845.0013999997</v>
      </c>
      <c r="H33" s="236"/>
      <c r="I33" s="236">
        <f>SUM(I8:I32)</f>
        <v>992461.30879999988</v>
      </c>
      <c r="K33" s="1143"/>
      <c r="L33" s="1143"/>
    </row>
    <row r="34" spans="1:12" ht="18" customHeight="1">
      <c r="A34" s="467">
        <v>24</v>
      </c>
      <c r="B34" s="220" t="s">
        <v>46</v>
      </c>
      <c r="C34" s="201"/>
      <c r="D34" s="467"/>
      <c r="E34" s="467"/>
      <c r="F34" s="467"/>
      <c r="G34" s="236">
        <f>G33/1.18</f>
        <v>1005800.8486440676</v>
      </c>
      <c r="H34" s="236"/>
      <c r="I34" s="236">
        <f>I33/1.18</f>
        <v>841068.90576271177</v>
      </c>
      <c r="J34" s="457"/>
      <c r="K34" s="1143"/>
      <c r="L34" s="1143"/>
    </row>
    <row r="35" spans="1:12" ht="18.75" customHeight="1">
      <c r="A35" s="465">
        <v>25</v>
      </c>
      <c r="B35" s="224" t="s">
        <v>1976</v>
      </c>
      <c r="C35" s="466"/>
      <c r="D35" s="465"/>
      <c r="E35" s="465">
        <v>7.4999999999999997E-2</v>
      </c>
      <c r="F35" s="465"/>
      <c r="G35" s="206">
        <f>E35*G34</f>
        <v>75435.063648305077</v>
      </c>
      <c r="H35" s="206"/>
      <c r="I35" s="206">
        <f>E35*I34</f>
        <v>63080.167932203381</v>
      </c>
      <c r="J35" s="1009"/>
    </row>
    <row r="36" spans="1:12" ht="18" customHeight="1">
      <c r="A36" s="465">
        <v>26</v>
      </c>
      <c r="B36" s="448" t="s">
        <v>1685</v>
      </c>
      <c r="C36" s="466"/>
      <c r="D36" s="465"/>
      <c r="E36" s="465"/>
      <c r="F36" s="465"/>
      <c r="G36" s="206">
        <v>36497.97</v>
      </c>
      <c r="H36" s="206"/>
      <c r="I36" s="206">
        <v>31360.45</v>
      </c>
    </row>
    <row r="37" spans="1:12" ht="18" customHeight="1">
      <c r="A37" s="465">
        <v>27</v>
      </c>
      <c r="B37" s="616" t="s">
        <v>1902</v>
      </c>
      <c r="C37" s="466"/>
      <c r="D37" s="465"/>
      <c r="E37" s="465"/>
      <c r="F37" s="465"/>
      <c r="G37" s="206"/>
      <c r="H37" s="206"/>
      <c r="I37" s="206"/>
      <c r="J37" s="897"/>
    </row>
    <row r="38" spans="1:12" ht="18" customHeight="1">
      <c r="A38" s="465" t="s">
        <v>1358</v>
      </c>
      <c r="B38" s="616" t="s">
        <v>1916</v>
      </c>
      <c r="C38" s="466"/>
      <c r="D38" s="465"/>
      <c r="E38" s="1119">
        <v>0.02</v>
      </c>
      <c r="F38" s="465"/>
      <c r="G38" s="206">
        <f>E38*G34</f>
        <v>20116.016972881353</v>
      </c>
      <c r="H38" s="206"/>
      <c r="I38" s="206">
        <f>E38*I34</f>
        <v>16821.378115254236</v>
      </c>
      <c r="J38" s="897"/>
    </row>
    <row r="39" spans="1:12" ht="24" customHeight="1">
      <c r="A39" s="465">
        <v>28</v>
      </c>
      <c r="B39" s="211" t="s">
        <v>164</v>
      </c>
      <c r="C39" s="1144"/>
      <c r="D39" s="205" t="s">
        <v>12</v>
      </c>
      <c r="E39" s="227">
        <f>3266.55*1.029</f>
        <v>3361.2799500000001</v>
      </c>
      <c r="F39" s="465">
        <v>1</v>
      </c>
      <c r="G39" s="206">
        <f>E39*F39</f>
        <v>3361.2799500000001</v>
      </c>
      <c r="H39" s="443">
        <v>1</v>
      </c>
      <c r="I39" s="206">
        <f>E39*H39</f>
        <v>3361.2799500000001</v>
      </c>
      <c r="J39" s="1803"/>
      <c r="L39" s="475"/>
    </row>
    <row r="40" spans="1:12" ht="33" customHeight="1">
      <c r="A40" s="465">
        <v>29</v>
      </c>
      <c r="B40" s="224" t="s">
        <v>2688</v>
      </c>
      <c r="C40" s="1144"/>
      <c r="D40" s="205"/>
      <c r="E40" s="206"/>
      <c r="F40" s="465"/>
      <c r="G40" s="206">
        <f>(G39+G38++G36+G35+G34)*0.125</f>
        <v>142651.39740190675</v>
      </c>
      <c r="H40" s="206"/>
      <c r="I40" s="206">
        <f>(I39+I38++I36+I35+I34)*0.125</f>
        <v>119461.52272002117</v>
      </c>
      <c r="J40" s="1803"/>
    </row>
    <row r="41" spans="1:12" ht="31.5" customHeight="1">
      <c r="A41" s="465">
        <v>30</v>
      </c>
      <c r="B41" s="235" t="s">
        <v>2340</v>
      </c>
      <c r="C41" s="1144"/>
      <c r="D41" s="205"/>
      <c r="E41" s="206"/>
      <c r="F41" s="465"/>
      <c r="G41" s="236">
        <f>G40+G39+G38+G36+G35+G34</f>
        <v>1283862.5766171608</v>
      </c>
      <c r="H41" s="236"/>
      <c r="I41" s="236">
        <f>I34+I35+I36+I38+I39+I40</f>
        <v>1075153.7044801905</v>
      </c>
    </row>
    <row r="42" spans="1:12" ht="17.25" customHeight="1">
      <c r="A42" s="465">
        <v>31</v>
      </c>
      <c r="B42" s="224" t="s">
        <v>1876</v>
      </c>
      <c r="C42" s="1144"/>
      <c r="D42" s="205"/>
      <c r="E42" s="206">
        <v>0.09</v>
      </c>
      <c r="F42" s="465"/>
      <c r="G42" s="206">
        <f>G41*E42</f>
        <v>115547.63189554447</v>
      </c>
      <c r="H42" s="206"/>
      <c r="I42" s="206">
        <f>I41*E42</f>
        <v>96763.833403217141</v>
      </c>
    </row>
    <row r="43" spans="1:12" ht="17.25" customHeight="1">
      <c r="A43" s="465">
        <v>32</v>
      </c>
      <c r="B43" s="224" t="s">
        <v>1877</v>
      </c>
      <c r="C43" s="1144"/>
      <c r="D43" s="205"/>
      <c r="E43" s="206">
        <v>0.09</v>
      </c>
      <c r="F43" s="465"/>
      <c r="G43" s="206">
        <f>G41*E43</f>
        <v>115547.63189554447</v>
      </c>
      <c r="H43" s="206"/>
      <c r="I43" s="206">
        <f>I41*E43</f>
        <v>96763.833403217141</v>
      </c>
      <c r="J43" s="479"/>
    </row>
    <row r="44" spans="1:12" ht="16.5" customHeight="1">
      <c r="A44" s="465">
        <v>33</v>
      </c>
      <c r="B44" s="224" t="s">
        <v>2341</v>
      </c>
      <c r="C44" s="466"/>
      <c r="D44" s="465"/>
      <c r="E44" s="465"/>
      <c r="F44" s="465"/>
      <c r="G44" s="236">
        <f>G41+G42+G43</f>
        <v>1514957.8404082498</v>
      </c>
      <c r="H44" s="236"/>
      <c r="I44" s="236">
        <f>I41+I42+I43</f>
        <v>1268681.3712866248</v>
      </c>
    </row>
    <row r="45" spans="1:12" ht="17.25" customHeight="1">
      <c r="A45" s="465">
        <v>34</v>
      </c>
      <c r="B45" s="235" t="s">
        <v>49</v>
      </c>
      <c r="C45" s="466"/>
      <c r="D45" s="456"/>
      <c r="E45" s="456"/>
      <c r="F45" s="456"/>
      <c r="G45" s="236">
        <f>ROUND(G44,0)</f>
        <v>1514958</v>
      </c>
      <c r="H45" s="236"/>
      <c r="I45" s="236">
        <f>ROUND(I44,0)</f>
        <v>1268681</v>
      </c>
    </row>
    <row r="46" spans="1:12" ht="17.25" customHeight="1"/>
    <row r="47" spans="1:12" ht="18.75" customHeight="1">
      <c r="A47" s="2019" t="s">
        <v>1447</v>
      </c>
      <c r="B47" s="2020"/>
      <c r="C47" s="2020"/>
      <c r="D47" s="2020"/>
      <c r="E47" s="2020"/>
      <c r="F47" s="2020"/>
      <c r="G47" s="2021"/>
    </row>
    <row r="48" spans="1:12" ht="17.25" customHeight="1">
      <c r="A48" s="2022" t="s">
        <v>1448</v>
      </c>
      <c r="B48" s="2023"/>
      <c r="C48" s="2023"/>
      <c r="D48" s="2023"/>
      <c r="E48" s="2023"/>
      <c r="F48" s="2023"/>
      <c r="G48" s="2024"/>
    </row>
    <row r="49" spans="1:7">
      <c r="A49" s="364"/>
      <c r="B49" s="365"/>
      <c r="C49" s="366"/>
      <c r="D49" s="363"/>
      <c r="E49" s="366"/>
      <c r="F49" s="366"/>
      <c r="G49" s="363"/>
    </row>
    <row r="50" spans="1:7" ht="41.25" customHeight="1">
      <c r="A50" s="1961" t="s">
        <v>2728</v>
      </c>
      <c r="B50" s="1961"/>
      <c r="C50" s="1961"/>
      <c r="D50" s="1961"/>
      <c r="E50" s="1961"/>
      <c r="F50" s="1961"/>
      <c r="G50" s="1961"/>
    </row>
    <row r="51" spans="1:7" ht="12.75" customHeight="1">
      <c r="A51" s="1961" t="s">
        <v>1856</v>
      </c>
      <c r="B51" s="1961"/>
      <c r="C51" s="1961"/>
      <c r="D51" s="1961"/>
      <c r="E51" s="1961"/>
      <c r="F51" s="1961"/>
      <c r="G51" s="1961"/>
    </row>
    <row r="52" spans="1:7">
      <c r="A52" s="369" t="s">
        <v>1450</v>
      </c>
      <c r="B52" s="365"/>
      <c r="C52" s="366"/>
      <c r="D52" s="363"/>
      <c r="E52" s="366"/>
      <c r="F52" s="366"/>
      <c r="G52" s="363"/>
    </row>
  </sheetData>
  <mergeCells count="15">
    <mergeCell ref="J32:K32"/>
    <mergeCell ref="B1:E1"/>
    <mergeCell ref="B3:I3"/>
    <mergeCell ref="A5:A6"/>
    <mergeCell ref="B5:B6"/>
    <mergeCell ref="C5:C6"/>
    <mergeCell ref="D5:D6"/>
    <mergeCell ref="E5:E6"/>
    <mergeCell ref="F5:G5"/>
    <mergeCell ref="H5:I5"/>
    <mergeCell ref="A47:G47"/>
    <mergeCell ref="A48:G48"/>
    <mergeCell ref="A50:G50"/>
    <mergeCell ref="A51:G51"/>
    <mergeCell ref="A17:A18"/>
  </mergeCells>
  <conditionalFormatting sqref="B33">
    <cfRule type="cellIs" dxfId="10" priority="2" stopIfTrue="1" operator="equal">
      <formula>"?"</formula>
    </cfRule>
  </conditionalFormatting>
  <conditionalFormatting sqref="B34">
    <cfRule type="cellIs" dxfId="9" priority="1" stopIfTrue="1" operator="equal">
      <formula>"?"</formula>
    </cfRule>
  </conditionalFormatting>
  <pageMargins left="0.75" right="0.15" top="0.62" bottom="0.28000000000000003" header="0.5" footer="0.17"/>
  <pageSetup orientation="landscape"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zoomScaleSheetLayoutView="70" workbookViewId="0">
      <pane xSplit="2" ySplit="7" topLeftCell="C8" activePane="bottomRight" state="frozen"/>
      <selection pane="topRight" activeCell="C1" sqref="C1"/>
      <selection pane="bottomLeft" activeCell="A8" sqref="A8"/>
      <selection pane="bottomRight" activeCell="B3" sqref="B3:F3"/>
    </sheetView>
  </sheetViews>
  <sheetFormatPr defaultRowHeight="12.75"/>
  <cols>
    <col min="1" max="1" width="5.5703125" style="503" customWidth="1"/>
    <col min="2" max="2" width="64.7109375" style="183" customWidth="1"/>
    <col min="3" max="3" width="13.85546875" style="183" customWidth="1"/>
    <col min="4" max="4" width="6.42578125" style="183" customWidth="1"/>
    <col min="5" max="5" width="12.140625" style="183" customWidth="1"/>
    <col min="6" max="6" width="7.85546875" style="183" customWidth="1"/>
    <col min="7" max="7" width="12.28515625" style="183" customWidth="1"/>
    <col min="8" max="8" width="21.7109375" style="183" customWidth="1"/>
    <col min="9" max="9" width="14" style="183" customWidth="1"/>
    <col min="10" max="256" width="9.140625" style="183"/>
    <col min="257" max="257" width="4.42578125" style="183" customWidth="1"/>
    <col min="258" max="258" width="78.7109375" style="183" customWidth="1"/>
    <col min="259" max="259" width="13.85546875" style="183" customWidth="1"/>
    <col min="260" max="260" width="6.42578125" style="183" customWidth="1"/>
    <col min="261" max="261" width="12.140625" style="183" customWidth="1"/>
    <col min="262" max="262" width="7.85546875" style="183" customWidth="1"/>
    <col min="263" max="263" width="12.28515625" style="183" customWidth="1"/>
    <col min="264" max="264" width="21.7109375" style="183" customWidth="1"/>
    <col min="265" max="265" width="14" style="183" customWidth="1"/>
    <col min="266" max="512" width="9.140625" style="183"/>
    <col min="513" max="513" width="4.42578125" style="183" customWidth="1"/>
    <col min="514" max="514" width="78.7109375" style="183" customWidth="1"/>
    <col min="515" max="515" width="13.85546875" style="183" customWidth="1"/>
    <col min="516" max="516" width="6.42578125" style="183" customWidth="1"/>
    <col min="517" max="517" width="12.140625" style="183" customWidth="1"/>
    <col min="518" max="518" width="7.85546875" style="183" customWidth="1"/>
    <col min="519" max="519" width="12.28515625" style="183" customWidth="1"/>
    <col min="520" max="520" width="21.7109375" style="183" customWidth="1"/>
    <col min="521" max="521" width="14" style="183" customWidth="1"/>
    <col min="522" max="768" width="9.140625" style="183"/>
    <col min="769" max="769" width="4.42578125" style="183" customWidth="1"/>
    <col min="770" max="770" width="78.7109375" style="183" customWidth="1"/>
    <col min="771" max="771" width="13.85546875" style="183" customWidth="1"/>
    <col min="772" max="772" width="6.42578125" style="183" customWidth="1"/>
    <col min="773" max="773" width="12.140625" style="183" customWidth="1"/>
    <col min="774" max="774" width="7.85546875" style="183" customWidth="1"/>
    <col min="775" max="775" width="12.28515625" style="183" customWidth="1"/>
    <col min="776" max="776" width="21.7109375" style="183" customWidth="1"/>
    <col min="777" max="777" width="14" style="183" customWidth="1"/>
    <col min="778" max="1024" width="9.140625" style="183"/>
    <col min="1025" max="1025" width="4.42578125" style="183" customWidth="1"/>
    <col min="1026" max="1026" width="78.7109375" style="183" customWidth="1"/>
    <col min="1027" max="1027" width="13.85546875" style="183" customWidth="1"/>
    <col min="1028" max="1028" width="6.42578125" style="183" customWidth="1"/>
    <col min="1029" max="1029" width="12.140625" style="183" customWidth="1"/>
    <col min="1030" max="1030" width="7.85546875" style="183" customWidth="1"/>
    <col min="1031" max="1031" width="12.28515625" style="183" customWidth="1"/>
    <col min="1032" max="1032" width="21.7109375" style="183" customWidth="1"/>
    <col min="1033" max="1033" width="14" style="183" customWidth="1"/>
    <col min="1034" max="1280" width="9.140625" style="183"/>
    <col min="1281" max="1281" width="4.42578125" style="183" customWidth="1"/>
    <col min="1282" max="1282" width="78.7109375" style="183" customWidth="1"/>
    <col min="1283" max="1283" width="13.85546875" style="183" customWidth="1"/>
    <col min="1284" max="1284" width="6.42578125" style="183" customWidth="1"/>
    <col min="1285" max="1285" width="12.140625" style="183" customWidth="1"/>
    <col min="1286" max="1286" width="7.85546875" style="183" customWidth="1"/>
    <col min="1287" max="1287" width="12.28515625" style="183" customWidth="1"/>
    <col min="1288" max="1288" width="21.7109375" style="183" customWidth="1"/>
    <col min="1289" max="1289" width="14" style="183" customWidth="1"/>
    <col min="1290" max="1536" width="9.140625" style="183"/>
    <col min="1537" max="1537" width="4.42578125" style="183" customWidth="1"/>
    <col min="1538" max="1538" width="78.7109375" style="183" customWidth="1"/>
    <col min="1539" max="1539" width="13.85546875" style="183" customWidth="1"/>
    <col min="1540" max="1540" width="6.42578125" style="183" customWidth="1"/>
    <col min="1541" max="1541" width="12.140625" style="183" customWidth="1"/>
    <col min="1542" max="1542" width="7.85546875" style="183" customWidth="1"/>
    <col min="1543" max="1543" width="12.28515625" style="183" customWidth="1"/>
    <col min="1544" max="1544" width="21.7109375" style="183" customWidth="1"/>
    <col min="1545" max="1545" width="14" style="183" customWidth="1"/>
    <col min="1546" max="1792" width="9.140625" style="183"/>
    <col min="1793" max="1793" width="4.42578125" style="183" customWidth="1"/>
    <col min="1794" max="1794" width="78.7109375" style="183" customWidth="1"/>
    <col min="1795" max="1795" width="13.85546875" style="183" customWidth="1"/>
    <col min="1796" max="1796" width="6.42578125" style="183" customWidth="1"/>
    <col min="1797" max="1797" width="12.140625" style="183" customWidth="1"/>
    <col min="1798" max="1798" width="7.85546875" style="183" customWidth="1"/>
    <col min="1799" max="1799" width="12.28515625" style="183" customWidth="1"/>
    <col min="1800" max="1800" width="21.7109375" style="183" customWidth="1"/>
    <col min="1801" max="1801" width="14" style="183" customWidth="1"/>
    <col min="1802" max="2048" width="9.140625" style="183"/>
    <col min="2049" max="2049" width="4.42578125" style="183" customWidth="1"/>
    <col min="2050" max="2050" width="78.7109375" style="183" customWidth="1"/>
    <col min="2051" max="2051" width="13.85546875" style="183" customWidth="1"/>
    <col min="2052" max="2052" width="6.42578125" style="183" customWidth="1"/>
    <col min="2053" max="2053" width="12.140625" style="183" customWidth="1"/>
    <col min="2054" max="2054" width="7.85546875" style="183" customWidth="1"/>
    <col min="2055" max="2055" width="12.28515625" style="183" customWidth="1"/>
    <col min="2056" max="2056" width="21.7109375" style="183" customWidth="1"/>
    <col min="2057" max="2057" width="14" style="183" customWidth="1"/>
    <col min="2058" max="2304" width="9.140625" style="183"/>
    <col min="2305" max="2305" width="4.42578125" style="183" customWidth="1"/>
    <col min="2306" max="2306" width="78.7109375" style="183" customWidth="1"/>
    <col min="2307" max="2307" width="13.85546875" style="183" customWidth="1"/>
    <col min="2308" max="2308" width="6.42578125" style="183" customWidth="1"/>
    <col min="2309" max="2309" width="12.140625" style="183" customWidth="1"/>
    <col min="2310" max="2310" width="7.85546875" style="183" customWidth="1"/>
    <col min="2311" max="2311" width="12.28515625" style="183" customWidth="1"/>
    <col min="2312" max="2312" width="21.7109375" style="183" customWidth="1"/>
    <col min="2313" max="2313" width="14" style="183" customWidth="1"/>
    <col min="2314" max="2560" width="9.140625" style="183"/>
    <col min="2561" max="2561" width="4.42578125" style="183" customWidth="1"/>
    <col min="2562" max="2562" width="78.7109375" style="183" customWidth="1"/>
    <col min="2563" max="2563" width="13.85546875" style="183" customWidth="1"/>
    <col min="2564" max="2564" width="6.42578125" style="183" customWidth="1"/>
    <col min="2565" max="2565" width="12.140625" style="183" customWidth="1"/>
    <col min="2566" max="2566" width="7.85546875" style="183" customWidth="1"/>
    <col min="2567" max="2567" width="12.28515625" style="183" customWidth="1"/>
    <col min="2568" max="2568" width="21.7109375" style="183" customWidth="1"/>
    <col min="2569" max="2569" width="14" style="183" customWidth="1"/>
    <col min="2570" max="2816" width="9.140625" style="183"/>
    <col min="2817" max="2817" width="4.42578125" style="183" customWidth="1"/>
    <col min="2818" max="2818" width="78.7109375" style="183" customWidth="1"/>
    <col min="2819" max="2819" width="13.85546875" style="183" customWidth="1"/>
    <col min="2820" max="2820" width="6.42578125" style="183" customWidth="1"/>
    <col min="2821" max="2821" width="12.140625" style="183" customWidth="1"/>
    <col min="2822" max="2822" width="7.85546875" style="183" customWidth="1"/>
    <col min="2823" max="2823" width="12.28515625" style="183" customWidth="1"/>
    <col min="2824" max="2824" width="21.7109375" style="183" customWidth="1"/>
    <col min="2825" max="2825" width="14" style="183" customWidth="1"/>
    <col min="2826" max="3072" width="9.140625" style="183"/>
    <col min="3073" max="3073" width="4.42578125" style="183" customWidth="1"/>
    <col min="3074" max="3074" width="78.7109375" style="183" customWidth="1"/>
    <col min="3075" max="3075" width="13.85546875" style="183" customWidth="1"/>
    <col min="3076" max="3076" width="6.42578125" style="183" customWidth="1"/>
    <col min="3077" max="3077" width="12.140625" style="183" customWidth="1"/>
    <col min="3078" max="3078" width="7.85546875" style="183" customWidth="1"/>
    <col min="3079" max="3079" width="12.28515625" style="183" customWidth="1"/>
    <col min="3080" max="3080" width="21.7109375" style="183" customWidth="1"/>
    <col min="3081" max="3081" width="14" style="183" customWidth="1"/>
    <col min="3082" max="3328" width="9.140625" style="183"/>
    <col min="3329" max="3329" width="4.42578125" style="183" customWidth="1"/>
    <col min="3330" max="3330" width="78.7109375" style="183" customWidth="1"/>
    <col min="3331" max="3331" width="13.85546875" style="183" customWidth="1"/>
    <col min="3332" max="3332" width="6.42578125" style="183" customWidth="1"/>
    <col min="3333" max="3333" width="12.140625" style="183" customWidth="1"/>
    <col min="3334" max="3334" width="7.85546875" style="183" customWidth="1"/>
    <col min="3335" max="3335" width="12.28515625" style="183" customWidth="1"/>
    <col min="3336" max="3336" width="21.7109375" style="183" customWidth="1"/>
    <col min="3337" max="3337" width="14" style="183" customWidth="1"/>
    <col min="3338" max="3584" width="9.140625" style="183"/>
    <col min="3585" max="3585" width="4.42578125" style="183" customWidth="1"/>
    <col min="3586" max="3586" width="78.7109375" style="183" customWidth="1"/>
    <col min="3587" max="3587" width="13.85546875" style="183" customWidth="1"/>
    <col min="3588" max="3588" width="6.42578125" style="183" customWidth="1"/>
    <col min="3589" max="3589" width="12.140625" style="183" customWidth="1"/>
    <col min="3590" max="3590" width="7.85546875" style="183" customWidth="1"/>
    <col min="3591" max="3591" width="12.28515625" style="183" customWidth="1"/>
    <col min="3592" max="3592" width="21.7109375" style="183" customWidth="1"/>
    <col min="3593" max="3593" width="14" style="183" customWidth="1"/>
    <col min="3594" max="3840" width="9.140625" style="183"/>
    <col min="3841" max="3841" width="4.42578125" style="183" customWidth="1"/>
    <col min="3842" max="3842" width="78.7109375" style="183" customWidth="1"/>
    <col min="3843" max="3843" width="13.85546875" style="183" customWidth="1"/>
    <col min="3844" max="3844" width="6.42578125" style="183" customWidth="1"/>
    <col min="3845" max="3845" width="12.140625" style="183" customWidth="1"/>
    <col min="3846" max="3846" width="7.85546875" style="183" customWidth="1"/>
    <col min="3847" max="3847" width="12.28515625" style="183" customWidth="1"/>
    <col min="3848" max="3848" width="21.7109375" style="183" customWidth="1"/>
    <col min="3849" max="3849" width="14" style="183" customWidth="1"/>
    <col min="3850" max="4096" width="9.140625" style="183"/>
    <col min="4097" max="4097" width="4.42578125" style="183" customWidth="1"/>
    <col min="4098" max="4098" width="78.7109375" style="183" customWidth="1"/>
    <col min="4099" max="4099" width="13.85546875" style="183" customWidth="1"/>
    <col min="4100" max="4100" width="6.42578125" style="183" customWidth="1"/>
    <col min="4101" max="4101" width="12.140625" style="183" customWidth="1"/>
    <col min="4102" max="4102" width="7.85546875" style="183" customWidth="1"/>
    <col min="4103" max="4103" width="12.28515625" style="183" customWidth="1"/>
    <col min="4104" max="4104" width="21.7109375" style="183" customWidth="1"/>
    <col min="4105" max="4105" width="14" style="183" customWidth="1"/>
    <col min="4106" max="4352" width="9.140625" style="183"/>
    <col min="4353" max="4353" width="4.42578125" style="183" customWidth="1"/>
    <col min="4354" max="4354" width="78.7109375" style="183" customWidth="1"/>
    <col min="4355" max="4355" width="13.85546875" style="183" customWidth="1"/>
    <col min="4356" max="4356" width="6.42578125" style="183" customWidth="1"/>
    <col min="4357" max="4357" width="12.140625" style="183" customWidth="1"/>
    <col min="4358" max="4358" width="7.85546875" style="183" customWidth="1"/>
    <col min="4359" max="4359" width="12.28515625" style="183" customWidth="1"/>
    <col min="4360" max="4360" width="21.7109375" style="183" customWidth="1"/>
    <col min="4361" max="4361" width="14" style="183" customWidth="1"/>
    <col min="4362" max="4608" width="9.140625" style="183"/>
    <col min="4609" max="4609" width="4.42578125" style="183" customWidth="1"/>
    <col min="4610" max="4610" width="78.7109375" style="183" customWidth="1"/>
    <col min="4611" max="4611" width="13.85546875" style="183" customWidth="1"/>
    <col min="4612" max="4612" width="6.42578125" style="183" customWidth="1"/>
    <col min="4613" max="4613" width="12.140625" style="183" customWidth="1"/>
    <col min="4614" max="4614" width="7.85546875" style="183" customWidth="1"/>
    <col min="4615" max="4615" width="12.28515625" style="183" customWidth="1"/>
    <col min="4616" max="4616" width="21.7109375" style="183" customWidth="1"/>
    <col min="4617" max="4617" width="14" style="183" customWidth="1"/>
    <col min="4618" max="4864" width="9.140625" style="183"/>
    <col min="4865" max="4865" width="4.42578125" style="183" customWidth="1"/>
    <col min="4866" max="4866" width="78.7109375" style="183" customWidth="1"/>
    <col min="4867" max="4867" width="13.85546875" style="183" customWidth="1"/>
    <col min="4868" max="4868" width="6.42578125" style="183" customWidth="1"/>
    <col min="4869" max="4869" width="12.140625" style="183" customWidth="1"/>
    <col min="4870" max="4870" width="7.85546875" style="183" customWidth="1"/>
    <col min="4871" max="4871" width="12.28515625" style="183" customWidth="1"/>
    <col min="4872" max="4872" width="21.7109375" style="183" customWidth="1"/>
    <col min="4873" max="4873" width="14" style="183" customWidth="1"/>
    <col min="4874" max="5120" width="9.140625" style="183"/>
    <col min="5121" max="5121" width="4.42578125" style="183" customWidth="1"/>
    <col min="5122" max="5122" width="78.7109375" style="183" customWidth="1"/>
    <col min="5123" max="5123" width="13.85546875" style="183" customWidth="1"/>
    <col min="5124" max="5124" width="6.42578125" style="183" customWidth="1"/>
    <col min="5125" max="5125" width="12.140625" style="183" customWidth="1"/>
    <col min="5126" max="5126" width="7.85546875" style="183" customWidth="1"/>
    <col min="5127" max="5127" width="12.28515625" style="183" customWidth="1"/>
    <col min="5128" max="5128" width="21.7109375" style="183" customWidth="1"/>
    <col min="5129" max="5129" width="14" style="183" customWidth="1"/>
    <col min="5130" max="5376" width="9.140625" style="183"/>
    <col min="5377" max="5377" width="4.42578125" style="183" customWidth="1"/>
    <col min="5378" max="5378" width="78.7109375" style="183" customWidth="1"/>
    <col min="5379" max="5379" width="13.85546875" style="183" customWidth="1"/>
    <col min="5380" max="5380" width="6.42578125" style="183" customWidth="1"/>
    <col min="5381" max="5381" width="12.140625" style="183" customWidth="1"/>
    <col min="5382" max="5382" width="7.85546875" style="183" customWidth="1"/>
    <col min="5383" max="5383" width="12.28515625" style="183" customWidth="1"/>
    <col min="5384" max="5384" width="21.7109375" style="183" customWidth="1"/>
    <col min="5385" max="5385" width="14" style="183" customWidth="1"/>
    <col min="5386" max="5632" width="9.140625" style="183"/>
    <col min="5633" max="5633" width="4.42578125" style="183" customWidth="1"/>
    <col min="5634" max="5634" width="78.7109375" style="183" customWidth="1"/>
    <col min="5635" max="5635" width="13.85546875" style="183" customWidth="1"/>
    <col min="5636" max="5636" width="6.42578125" style="183" customWidth="1"/>
    <col min="5637" max="5637" width="12.140625" style="183" customWidth="1"/>
    <col min="5638" max="5638" width="7.85546875" style="183" customWidth="1"/>
    <col min="5639" max="5639" width="12.28515625" style="183" customWidth="1"/>
    <col min="5640" max="5640" width="21.7109375" style="183" customWidth="1"/>
    <col min="5641" max="5641" width="14" style="183" customWidth="1"/>
    <col min="5642" max="5888" width="9.140625" style="183"/>
    <col min="5889" max="5889" width="4.42578125" style="183" customWidth="1"/>
    <col min="5890" max="5890" width="78.7109375" style="183" customWidth="1"/>
    <col min="5891" max="5891" width="13.85546875" style="183" customWidth="1"/>
    <col min="5892" max="5892" width="6.42578125" style="183" customWidth="1"/>
    <col min="5893" max="5893" width="12.140625" style="183" customWidth="1"/>
    <col min="5894" max="5894" width="7.85546875" style="183" customWidth="1"/>
    <col min="5895" max="5895" width="12.28515625" style="183" customWidth="1"/>
    <col min="5896" max="5896" width="21.7109375" style="183" customWidth="1"/>
    <col min="5897" max="5897" width="14" style="183" customWidth="1"/>
    <col min="5898" max="6144" width="9.140625" style="183"/>
    <col min="6145" max="6145" width="4.42578125" style="183" customWidth="1"/>
    <col min="6146" max="6146" width="78.7109375" style="183" customWidth="1"/>
    <col min="6147" max="6147" width="13.85546875" style="183" customWidth="1"/>
    <col min="6148" max="6148" width="6.42578125" style="183" customWidth="1"/>
    <col min="6149" max="6149" width="12.140625" style="183" customWidth="1"/>
    <col min="6150" max="6150" width="7.85546875" style="183" customWidth="1"/>
    <col min="6151" max="6151" width="12.28515625" style="183" customWidth="1"/>
    <col min="6152" max="6152" width="21.7109375" style="183" customWidth="1"/>
    <col min="6153" max="6153" width="14" style="183" customWidth="1"/>
    <col min="6154" max="6400" width="9.140625" style="183"/>
    <col min="6401" max="6401" width="4.42578125" style="183" customWidth="1"/>
    <col min="6402" max="6402" width="78.7109375" style="183" customWidth="1"/>
    <col min="6403" max="6403" width="13.85546875" style="183" customWidth="1"/>
    <col min="6404" max="6404" width="6.42578125" style="183" customWidth="1"/>
    <col min="6405" max="6405" width="12.140625" style="183" customWidth="1"/>
    <col min="6406" max="6406" width="7.85546875" style="183" customWidth="1"/>
    <col min="6407" max="6407" width="12.28515625" style="183" customWidth="1"/>
    <col min="6408" max="6408" width="21.7109375" style="183" customWidth="1"/>
    <col min="6409" max="6409" width="14" style="183" customWidth="1"/>
    <col min="6410" max="6656" width="9.140625" style="183"/>
    <col min="6657" max="6657" width="4.42578125" style="183" customWidth="1"/>
    <col min="6658" max="6658" width="78.7109375" style="183" customWidth="1"/>
    <col min="6659" max="6659" width="13.85546875" style="183" customWidth="1"/>
    <col min="6660" max="6660" width="6.42578125" style="183" customWidth="1"/>
    <col min="6661" max="6661" width="12.140625" style="183" customWidth="1"/>
    <col min="6662" max="6662" width="7.85546875" style="183" customWidth="1"/>
    <col min="6663" max="6663" width="12.28515625" style="183" customWidth="1"/>
    <col min="6664" max="6664" width="21.7109375" style="183" customWidth="1"/>
    <col min="6665" max="6665" width="14" style="183" customWidth="1"/>
    <col min="6666" max="6912" width="9.140625" style="183"/>
    <col min="6913" max="6913" width="4.42578125" style="183" customWidth="1"/>
    <col min="6914" max="6914" width="78.7109375" style="183" customWidth="1"/>
    <col min="6915" max="6915" width="13.85546875" style="183" customWidth="1"/>
    <col min="6916" max="6916" width="6.42578125" style="183" customWidth="1"/>
    <col min="6917" max="6917" width="12.140625" style="183" customWidth="1"/>
    <col min="6918" max="6918" width="7.85546875" style="183" customWidth="1"/>
    <col min="6919" max="6919" width="12.28515625" style="183" customWidth="1"/>
    <col min="6920" max="6920" width="21.7109375" style="183" customWidth="1"/>
    <col min="6921" max="6921" width="14" style="183" customWidth="1"/>
    <col min="6922" max="7168" width="9.140625" style="183"/>
    <col min="7169" max="7169" width="4.42578125" style="183" customWidth="1"/>
    <col min="7170" max="7170" width="78.7109375" style="183" customWidth="1"/>
    <col min="7171" max="7171" width="13.85546875" style="183" customWidth="1"/>
    <col min="7172" max="7172" width="6.42578125" style="183" customWidth="1"/>
    <col min="7173" max="7173" width="12.140625" style="183" customWidth="1"/>
    <col min="7174" max="7174" width="7.85546875" style="183" customWidth="1"/>
    <col min="7175" max="7175" width="12.28515625" style="183" customWidth="1"/>
    <col min="7176" max="7176" width="21.7109375" style="183" customWidth="1"/>
    <col min="7177" max="7177" width="14" style="183" customWidth="1"/>
    <col min="7178" max="7424" width="9.140625" style="183"/>
    <col min="7425" max="7425" width="4.42578125" style="183" customWidth="1"/>
    <col min="7426" max="7426" width="78.7109375" style="183" customWidth="1"/>
    <col min="7427" max="7427" width="13.85546875" style="183" customWidth="1"/>
    <col min="7428" max="7428" width="6.42578125" style="183" customWidth="1"/>
    <col min="7429" max="7429" width="12.140625" style="183" customWidth="1"/>
    <col min="7430" max="7430" width="7.85546875" style="183" customWidth="1"/>
    <col min="7431" max="7431" width="12.28515625" style="183" customWidth="1"/>
    <col min="7432" max="7432" width="21.7109375" style="183" customWidth="1"/>
    <col min="7433" max="7433" width="14" style="183" customWidth="1"/>
    <col min="7434" max="7680" width="9.140625" style="183"/>
    <col min="7681" max="7681" width="4.42578125" style="183" customWidth="1"/>
    <col min="7682" max="7682" width="78.7109375" style="183" customWidth="1"/>
    <col min="7683" max="7683" width="13.85546875" style="183" customWidth="1"/>
    <col min="7684" max="7684" width="6.42578125" style="183" customWidth="1"/>
    <col min="7685" max="7685" width="12.140625" style="183" customWidth="1"/>
    <col min="7686" max="7686" width="7.85546875" style="183" customWidth="1"/>
    <col min="7687" max="7687" width="12.28515625" style="183" customWidth="1"/>
    <col min="7688" max="7688" width="21.7109375" style="183" customWidth="1"/>
    <col min="7689" max="7689" width="14" style="183" customWidth="1"/>
    <col min="7690" max="7936" width="9.140625" style="183"/>
    <col min="7937" max="7937" width="4.42578125" style="183" customWidth="1"/>
    <col min="7938" max="7938" width="78.7109375" style="183" customWidth="1"/>
    <col min="7939" max="7939" width="13.85546875" style="183" customWidth="1"/>
    <col min="7940" max="7940" width="6.42578125" style="183" customWidth="1"/>
    <col min="7941" max="7941" width="12.140625" style="183" customWidth="1"/>
    <col min="7942" max="7942" width="7.85546875" style="183" customWidth="1"/>
    <col min="7943" max="7943" width="12.28515625" style="183" customWidth="1"/>
    <col min="7944" max="7944" width="21.7109375" style="183" customWidth="1"/>
    <col min="7945" max="7945" width="14" style="183" customWidth="1"/>
    <col min="7946" max="8192" width="9.140625" style="183"/>
    <col min="8193" max="8193" width="4.42578125" style="183" customWidth="1"/>
    <col min="8194" max="8194" width="78.7109375" style="183" customWidth="1"/>
    <col min="8195" max="8195" width="13.85546875" style="183" customWidth="1"/>
    <col min="8196" max="8196" width="6.42578125" style="183" customWidth="1"/>
    <col min="8197" max="8197" width="12.140625" style="183" customWidth="1"/>
    <col min="8198" max="8198" width="7.85546875" style="183" customWidth="1"/>
    <col min="8199" max="8199" width="12.28515625" style="183" customWidth="1"/>
    <col min="8200" max="8200" width="21.7109375" style="183" customWidth="1"/>
    <col min="8201" max="8201" width="14" style="183" customWidth="1"/>
    <col min="8202" max="8448" width="9.140625" style="183"/>
    <col min="8449" max="8449" width="4.42578125" style="183" customWidth="1"/>
    <col min="8450" max="8450" width="78.7109375" style="183" customWidth="1"/>
    <col min="8451" max="8451" width="13.85546875" style="183" customWidth="1"/>
    <col min="8452" max="8452" width="6.42578125" style="183" customWidth="1"/>
    <col min="8453" max="8453" width="12.140625" style="183" customWidth="1"/>
    <col min="8454" max="8454" width="7.85546875" style="183" customWidth="1"/>
    <col min="8455" max="8455" width="12.28515625" style="183" customWidth="1"/>
    <col min="8456" max="8456" width="21.7109375" style="183" customWidth="1"/>
    <col min="8457" max="8457" width="14" style="183" customWidth="1"/>
    <col min="8458" max="8704" width="9.140625" style="183"/>
    <col min="8705" max="8705" width="4.42578125" style="183" customWidth="1"/>
    <col min="8706" max="8706" width="78.7109375" style="183" customWidth="1"/>
    <col min="8707" max="8707" width="13.85546875" style="183" customWidth="1"/>
    <col min="8708" max="8708" width="6.42578125" style="183" customWidth="1"/>
    <col min="8709" max="8709" width="12.140625" style="183" customWidth="1"/>
    <col min="8710" max="8710" width="7.85546875" style="183" customWidth="1"/>
    <col min="8711" max="8711" width="12.28515625" style="183" customWidth="1"/>
    <col min="8712" max="8712" width="21.7109375" style="183" customWidth="1"/>
    <col min="8713" max="8713" width="14" style="183" customWidth="1"/>
    <col min="8714" max="8960" width="9.140625" style="183"/>
    <col min="8961" max="8961" width="4.42578125" style="183" customWidth="1"/>
    <col min="8962" max="8962" width="78.7109375" style="183" customWidth="1"/>
    <col min="8963" max="8963" width="13.85546875" style="183" customWidth="1"/>
    <col min="8964" max="8964" width="6.42578125" style="183" customWidth="1"/>
    <col min="8965" max="8965" width="12.140625" style="183" customWidth="1"/>
    <col min="8966" max="8966" width="7.85546875" style="183" customWidth="1"/>
    <col min="8967" max="8967" width="12.28515625" style="183" customWidth="1"/>
    <col min="8968" max="8968" width="21.7109375" style="183" customWidth="1"/>
    <col min="8969" max="8969" width="14" style="183" customWidth="1"/>
    <col min="8970" max="9216" width="9.140625" style="183"/>
    <col min="9217" max="9217" width="4.42578125" style="183" customWidth="1"/>
    <col min="9218" max="9218" width="78.7109375" style="183" customWidth="1"/>
    <col min="9219" max="9219" width="13.85546875" style="183" customWidth="1"/>
    <col min="9220" max="9220" width="6.42578125" style="183" customWidth="1"/>
    <col min="9221" max="9221" width="12.140625" style="183" customWidth="1"/>
    <col min="9222" max="9222" width="7.85546875" style="183" customWidth="1"/>
    <col min="9223" max="9223" width="12.28515625" style="183" customWidth="1"/>
    <col min="9224" max="9224" width="21.7109375" style="183" customWidth="1"/>
    <col min="9225" max="9225" width="14" style="183" customWidth="1"/>
    <col min="9226" max="9472" width="9.140625" style="183"/>
    <col min="9473" max="9473" width="4.42578125" style="183" customWidth="1"/>
    <col min="9474" max="9474" width="78.7109375" style="183" customWidth="1"/>
    <col min="9475" max="9475" width="13.85546875" style="183" customWidth="1"/>
    <col min="9476" max="9476" width="6.42578125" style="183" customWidth="1"/>
    <col min="9477" max="9477" width="12.140625" style="183" customWidth="1"/>
    <col min="9478" max="9478" width="7.85546875" style="183" customWidth="1"/>
    <col min="9479" max="9479" width="12.28515625" style="183" customWidth="1"/>
    <col min="9480" max="9480" width="21.7109375" style="183" customWidth="1"/>
    <col min="9481" max="9481" width="14" style="183" customWidth="1"/>
    <col min="9482" max="9728" width="9.140625" style="183"/>
    <col min="9729" max="9729" width="4.42578125" style="183" customWidth="1"/>
    <col min="9730" max="9730" width="78.7109375" style="183" customWidth="1"/>
    <col min="9731" max="9731" width="13.85546875" style="183" customWidth="1"/>
    <col min="9732" max="9732" width="6.42578125" style="183" customWidth="1"/>
    <col min="9733" max="9733" width="12.140625" style="183" customWidth="1"/>
    <col min="9734" max="9734" width="7.85546875" style="183" customWidth="1"/>
    <col min="9735" max="9735" width="12.28515625" style="183" customWidth="1"/>
    <col min="9736" max="9736" width="21.7109375" style="183" customWidth="1"/>
    <col min="9737" max="9737" width="14" style="183" customWidth="1"/>
    <col min="9738" max="9984" width="9.140625" style="183"/>
    <col min="9985" max="9985" width="4.42578125" style="183" customWidth="1"/>
    <col min="9986" max="9986" width="78.7109375" style="183" customWidth="1"/>
    <col min="9987" max="9987" width="13.85546875" style="183" customWidth="1"/>
    <col min="9988" max="9988" width="6.42578125" style="183" customWidth="1"/>
    <col min="9989" max="9989" width="12.140625" style="183" customWidth="1"/>
    <col min="9990" max="9990" width="7.85546875" style="183" customWidth="1"/>
    <col min="9991" max="9991" width="12.28515625" style="183" customWidth="1"/>
    <col min="9992" max="9992" width="21.7109375" style="183" customWidth="1"/>
    <col min="9993" max="9993" width="14" style="183" customWidth="1"/>
    <col min="9994" max="10240" width="9.140625" style="183"/>
    <col min="10241" max="10241" width="4.42578125" style="183" customWidth="1"/>
    <col min="10242" max="10242" width="78.7109375" style="183" customWidth="1"/>
    <col min="10243" max="10243" width="13.85546875" style="183" customWidth="1"/>
    <col min="10244" max="10244" width="6.42578125" style="183" customWidth="1"/>
    <col min="10245" max="10245" width="12.140625" style="183" customWidth="1"/>
    <col min="10246" max="10246" width="7.85546875" style="183" customWidth="1"/>
    <col min="10247" max="10247" width="12.28515625" style="183" customWidth="1"/>
    <col min="10248" max="10248" width="21.7109375" style="183" customWidth="1"/>
    <col min="10249" max="10249" width="14" style="183" customWidth="1"/>
    <col min="10250" max="10496" width="9.140625" style="183"/>
    <col min="10497" max="10497" width="4.42578125" style="183" customWidth="1"/>
    <col min="10498" max="10498" width="78.7109375" style="183" customWidth="1"/>
    <col min="10499" max="10499" width="13.85546875" style="183" customWidth="1"/>
    <col min="10500" max="10500" width="6.42578125" style="183" customWidth="1"/>
    <col min="10501" max="10501" width="12.140625" style="183" customWidth="1"/>
    <col min="10502" max="10502" width="7.85546875" style="183" customWidth="1"/>
    <col min="10503" max="10503" width="12.28515625" style="183" customWidth="1"/>
    <col min="10504" max="10504" width="21.7109375" style="183" customWidth="1"/>
    <col min="10505" max="10505" width="14" style="183" customWidth="1"/>
    <col min="10506" max="10752" width="9.140625" style="183"/>
    <col min="10753" max="10753" width="4.42578125" style="183" customWidth="1"/>
    <col min="10754" max="10754" width="78.7109375" style="183" customWidth="1"/>
    <col min="10755" max="10755" width="13.85546875" style="183" customWidth="1"/>
    <col min="10756" max="10756" width="6.42578125" style="183" customWidth="1"/>
    <col min="10757" max="10757" width="12.140625" style="183" customWidth="1"/>
    <col min="10758" max="10758" width="7.85546875" style="183" customWidth="1"/>
    <col min="10759" max="10759" width="12.28515625" style="183" customWidth="1"/>
    <col min="10760" max="10760" width="21.7109375" style="183" customWidth="1"/>
    <col min="10761" max="10761" width="14" style="183" customWidth="1"/>
    <col min="10762" max="11008" width="9.140625" style="183"/>
    <col min="11009" max="11009" width="4.42578125" style="183" customWidth="1"/>
    <col min="11010" max="11010" width="78.7109375" style="183" customWidth="1"/>
    <col min="11011" max="11011" width="13.85546875" style="183" customWidth="1"/>
    <col min="11012" max="11012" width="6.42578125" style="183" customWidth="1"/>
    <col min="11013" max="11013" width="12.140625" style="183" customWidth="1"/>
    <col min="11014" max="11014" width="7.85546875" style="183" customWidth="1"/>
    <col min="11015" max="11015" width="12.28515625" style="183" customWidth="1"/>
    <col min="11016" max="11016" width="21.7109375" style="183" customWidth="1"/>
    <col min="11017" max="11017" width="14" style="183" customWidth="1"/>
    <col min="11018" max="11264" width="9.140625" style="183"/>
    <col min="11265" max="11265" width="4.42578125" style="183" customWidth="1"/>
    <col min="11266" max="11266" width="78.7109375" style="183" customWidth="1"/>
    <col min="11267" max="11267" width="13.85546875" style="183" customWidth="1"/>
    <col min="11268" max="11268" width="6.42578125" style="183" customWidth="1"/>
    <col min="11269" max="11269" width="12.140625" style="183" customWidth="1"/>
    <col min="11270" max="11270" width="7.85546875" style="183" customWidth="1"/>
    <col min="11271" max="11271" width="12.28515625" style="183" customWidth="1"/>
    <col min="11272" max="11272" width="21.7109375" style="183" customWidth="1"/>
    <col min="11273" max="11273" width="14" style="183" customWidth="1"/>
    <col min="11274" max="11520" width="9.140625" style="183"/>
    <col min="11521" max="11521" width="4.42578125" style="183" customWidth="1"/>
    <col min="11522" max="11522" width="78.7109375" style="183" customWidth="1"/>
    <col min="11523" max="11523" width="13.85546875" style="183" customWidth="1"/>
    <col min="11524" max="11524" width="6.42578125" style="183" customWidth="1"/>
    <col min="11525" max="11525" width="12.140625" style="183" customWidth="1"/>
    <col min="11526" max="11526" width="7.85546875" style="183" customWidth="1"/>
    <col min="11527" max="11527" width="12.28515625" style="183" customWidth="1"/>
    <col min="11528" max="11528" width="21.7109375" style="183" customWidth="1"/>
    <col min="11529" max="11529" width="14" style="183" customWidth="1"/>
    <col min="11530" max="11776" width="9.140625" style="183"/>
    <col min="11777" max="11777" width="4.42578125" style="183" customWidth="1"/>
    <col min="11778" max="11778" width="78.7109375" style="183" customWidth="1"/>
    <col min="11779" max="11779" width="13.85546875" style="183" customWidth="1"/>
    <col min="11780" max="11780" width="6.42578125" style="183" customWidth="1"/>
    <col min="11781" max="11781" width="12.140625" style="183" customWidth="1"/>
    <col min="11782" max="11782" width="7.85546875" style="183" customWidth="1"/>
    <col min="11783" max="11783" width="12.28515625" style="183" customWidth="1"/>
    <col min="11784" max="11784" width="21.7109375" style="183" customWidth="1"/>
    <col min="11785" max="11785" width="14" style="183" customWidth="1"/>
    <col min="11786" max="12032" width="9.140625" style="183"/>
    <col min="12033" max="12033" width="4.42578125" style="183" customWidth="1"/>
    <col min="12034" max="12034" width="78.7109375" style="183" customWidth="1"/>
    <col min="12035" max="12035" width="13.85546875" style="183" customWidth="1"/>
    <col min="12036" max="12036" width="6.42578125" style="183" customWidth="1"/>
    <col min="12037" max="12037" width="12.140625" style="183" customWidth="1"/>
    <col min="12038" max="12038" width="7.85546875" style="183" customWidth="1"/>
    <col min="12039" max="12039" width="12.28515625" style="183" customWidth="1"/>
    <col min="12040" max="12040" width="21.7109375" style="183" customWidth="1"/>
    <col min="12041" max="12041" width="14" style="183" customWidth="1"/>
    <col min="12042" max="12288" width="9.140625" style="183"/>
    <col min="12289" max="12289" width="4.42578125" style="183" customWidth="1"/>
    <col min="12290" max="12290" width="78.7109375" style="183" customWidth="1"/>
    <col min="12291" max="12291" width="13.85546875" style="183" customWidth="1"/>
    <col min="12292" max="12292" width="6.42578125" style="183" customWidth="1"/>
    <col min="12293" max="12293" width="12.140625" style="183" customWidth="1"/>
    <col min="12294" max="12294" width="7.85546875" style="183" customWidth="1"/>
    <col min="12295" max="12295" width="12.28515625" style="183" customWidth="1"/>
    <col min="12296" max="12296" width="21.7109375" style="183" customWidth="1"/>
    <col min="12297" max="12297" width="14" style="183" customWidth="1"/>
    <col min="12298" max="12544" width="9.140625" style="183"/>
    <col min="12545" max="12545" width="4.42578125" style="183" customWidth="1"/>
    <col min="12546" max="12546" width="78.7109375" style="183" customWidth="1"/>
    <col min="12547" max="12547" width="13.85546875" style="183" customWidth="1"/>
    <col min="12548" max="12548" width="6.42578125" style="183" customWidth="1"/>
    <col min="12549" max="12549" width="12.140625" style="183" customWidth="1"/>
    <col min="12550" max="12550" width="7.85546875" style="183" customWidth="1"/>
    <col min="12551" max="12551" width="12.28515625" style="183" customWidth="1"/>
    <col min="12552" max="12552" width="21.7109375" style="183" customWidth="1"/>
    <col min="12553" max="12553" width="14" style="183" customWidth="1"/>
    <col min="12554" max="12800" width="9.140625" style="183"/>
    <col min="12801" max="12801" width="4.42578125" style="183" customWidth="1"/>
    <col min="12802" max="12802" width="78.7109375" style="183" customWidth="1"/>
    <col min="12803" max="12803" width="13.85546875" style="183" customWidth="1"/>
    <col min="12804" max="12804" width="6.42578125" style="183" customWidth="1"/>
    <col min="12805" max="12805" width="12.140625" style="183" customWidth="1"/>
    <col min="12806" max="12806" width="7.85546875" style="183" customWidth="1"/>
    <col min="12807" max="12807" width="12.28515625" style="183" customWidth="1"/>
    <col min="12808" max="12808" width="21.7109375" style="183" customWidth="1"/>
    <col min="12809" max="12809" width="14" style="183" customWidth="1"/>
    <col min="12810" max="13056" width="9.140625" style="183"/>
    <col min="13057" max="13057" width="4.42578125" style="183" customWidth="1"/>
    <col min="13058" max="13058" width="78.7109375" style="183" customWidth="1"/>
    <col min="13059" max="13059" width="13.85546875" style="183" customWidth="1"/>
    <col min="13060" max="13060" width="6.42578125" style="183" customWidth="1"/>
    <col min="13061" max="13061" width="12.140625" style="183" customWidth="1"/>
    <col min="13062" max="13062" width="7.85546875" style="183" customWidth="1"/>
    <col min="13063" max="13063" width="12.28515625" style="183" customWidth="1"/>
    <col min="13064" max="13064" width="21.7109375" style="183" customWidth="1"/>
    <col min="13065" max="13065" width="14" style="183" customWidth="1"/>
    <col min="13066" max="13312" width="9.140625" style="183"/>
    <col min="13313" max="13313" width="4.42578125" style="183" customWidth="1"/>
    <col min="13314" max="13314" width="78.7109375" style="183" customWidth="1"/>
    <col min="13315" max="13315" width="13.85546875" style="183" customWidth="1"/>
    <col min="13316" max="13316" width="6.42578125" style="183" customWidth="1"/>
    <col min="13317" max="13317" width="12.140625" style="183" customWidth="1"/>
    <col min="13318" max="13318" width="7.85546875" style="183" customWidth="1"/>
    <col min="13319" max="13319" width="12.28515625" style="183" customWidth="1"/>
    <col min="13320" max="13320" width="21.7109375" style="183" customWidth="1"/>
    <col min="13321" max="13321" width="14" style="183" customWidth="1"/>
    <col min="13322" max="13568" width="9.140625" style="183"/>
    <col min="13569" max="13569" width="4.42578125" style="183" customWidth="1"/>
    <col min="13570" max="13570" width="78.7109375" style="183" customWidth="1"/>
    <col min="13571" max="13571" width="13.85546875" style="183" customWidth="1"/>
    <col min="13572" max="13572" width="6.42578125" style="183" customWidth="1"/>
    <col min="13573" max="13573" width="12.140625" style="183" customWidth="1"/>
    <col min="13574" max="13574" width="7.85546875" style="183" customWidth="1"/>
    <col min="13575" max="13575" width="12.28515625" style="183" customWidth="1"/>
    <col min="13576" max="13576" width="21.7109375" style="183" customWidth="1"/>
    <col min="13577" max="13577" width="14" style="183" customWidth="1"/>
    <col min="13578" max="13824" width="9.140625" style="183"/>
    <col min="13825" max="13825" width="4.42578125" style="183" customWidth="1"/>
    <col min="13826" max="13826" width="78.7109375" style="183" customWidth="1"/>
    <col min="13827" max="13827" width="13.85546875" style="183" customWidth="1"/>
    <col min="13828" max="13828" width="6.42578125" style="183" customWidth="1"/>
    <col min="13829" max="13829" width="12.140625" style="183" customWidth="1"/>
    <col min="13830" max="13830" width="7.85546875" style="183" customWidth="1"/>
    <col min="13831" max="13831" width="12.28515625" style="183" customWidth="1"/>
    <col min="13832" max="13832" width="21.7109375" style="183" customWidth="1"/>
    <col min="13833" max="13833" width="14" style="183" customWidth="1"/>
    <col min="13834" max="14080" width="9.140625" style="183"/>
    <col min="14081" max="14081" width="4.42578125" style="183" customWidth="1"/>
    <col min="14082" max="14082" width="78.7109375" style="183" customWidth="1"/>
    <col min="14083" max="14083" width="13.85546875" style="183" customWidth="1"/>
    <col min="14084" max="14084" width="6.42578125" style="183" customWidth="1"/>
    <col min="14085" max="14085" width="12.140625" style="183" customWidth="1"/>
    <col min="14086" max="14086" width="7.85546875" style="183" customWidth="1"/>
    <col min="14087" max="14087" width="12.28515625" style="183" customWidth="1"/>
    <col min="14088" max="14088" width="21.7109375" style="183" customWidth="1"/>
    <col min="14089" max="14089" width="14" style="183" customWidth="1"/>
    <col min="14090" max="14336" width="9.140625" style="183"/>
    <col min="14337" max="14337" width="4.42578125" style="183" customWidth="1"/>
    <col min="14338" max="14338" width="78.7109375" style="183" customWidth="1"/>
    <col min="14339" max="14339" width="13.85546875" style="183" customWidth="1"/>
    <col min="14340" max="14340" width="6.42578125" style="183" customWidth="1"/>
    <col min="14341" max="14341" width="12.140625" style="183" customWidth="1"/>
    <col min="14342" max="14342" width="7.85546875" style="183" customWidth="1"/>
    <col min="14343" max="14343" width="12.28515625" style="183" customWidth="1"/>
    <col min="14344" max="14344" width="21.7109375" style="183" customWidth="1"/>
    <col min="14345" max="14345" width="14" style="183" customWidth="1"/>
    <col min="14346" max="14592" width="9.140625" style="183"/>
    <col min="14593" max="14593" width="4.42578125" style="183" customWidth="1"/>
    <col min="14594" max="14594" width="78.7109375" style="183" customWidth="1"/>
    <col min="14595" max="14595" width="13.85546875" style="183" customWidth="1"/>
    <col min="14596" max="14596" width="6.42578125" style="183" customWidth="1"/>
    <col min="14597" max="14597" width="12.140625" style="183" customWidth="1"/>
    <col min="14598" max="14598" width="7.85546875" style="183" customWidth="1"/>
    <col min="14599" max="14599" width="12.28515625" style="183" customWidth="1"/>
    <col min="14600" max="14600" width="21.7109375" style="183" customWidth="1"/>
    <col min="14601" max="14601" width="14" style="183" customWidth="1"/>
    <col min="14602" max="14848" width="9.140625" style="183"/>
    <col min="14849" max="14849" width="4.42578125" style="183" customWidth="1"/>
    <col min="14850" max="14850" width="78.7109375" style="183" customWidth="1"/>
    <col min="14851" max="14851" width="13.85546875" style="183" customWidth="1"/>
    <col min="14852" max="14852" width="6.42578125" style="183" customWidth="1"/>
    <col min="14853" max="14853" width="12.140625" style="183" customWidth="1"/>
    <col min="14854" max="14854" width="7.85546875" style="183" customWidth="1"/>
    <col min="14855" max="14855" width="12.28515625" style="183" customWidth="1"/>
    <col min="14856" max="14856" width="21.7109375" style="183" customWidth="1"/>
    <col min="14857" max="14857" width="14" style="183" customWidth="1"/>
    <col min="14858" max="15104" width="9.140625" style="183"/>
    <col min="15105" max="15105" width="4.42578125" style="183" customWidth="1"/>
    <col min="15106" max="15106" width="78.7109375" style="183" customWidth="1"/>
    <col min="15107" max="15107" width="13.85546875" style="183" customWidth="1"/>
    <col min="15108" max="15108" width="6.42578125" style="183" customWidth="1"/>
    <col min="15109" max="15109" width="12.140625" style="183" customWidth="1"/>
    <col min="15110" max="15110" width="7.85546875" style="183" customWidth="1"/>
    <col min="15111" max="15111" width="12.28515625" style="183" customWidth="1"/>
    <col min="15112" max="15112" width="21.7109375" style="183" customWidth="1"/>
    <col min="15113" max="15113" width="14" style="183" customWidth="1"/>
    <col min="15114" max="15360" width="9.140625" style="183"/>
    <col min="15361" max="15361" width="4.42578125" style="183" customWidth="1"/>
    <col min="15362" max="15362" width="78.7109375" style="183" customWidth="1"/>
    <col min="15363" max="15363" width="13.85546875" style="183" customWidth="1"/>
    <col min="15364" max="15364" width="6.42578125" style="183" customWidth="1"/>
    <col min="15365" max="15365" width="12.140625" style="183" customWidth="1"/>
    <col min="15366" max="15366" width="7.85546875" style="183" customWidth="1"/>
    <col min="15367" max="15367" width="12.28515625" style="183" customWidth="1"/>
    <col min="15368" max="15368" width="21.7109375" style="183" customWidth="1"/>
    <col min="15369" max="15369" width="14" style="183" customWidth="1"/>
    <col min="15370" max="15616" width="9.140625" style="183"/>
    <col min="15617" max="15617" width="4.42578125" style="183" customWidth="1"/>
    <col min="15618" max="15618" width="78.7109375" style="183" customWidth="1"/>
    <col min="15619" max="15619" width="13.85546875" style="183" customWidth="1"/>
    <col min="15620" max="15620" width="6.42578125" style="183" customWidth="1"/>
    <col min="15621" max="15621" width="12.140625" style="183" customWidth="1"/>
    <col min="15622" max="15622" width="7.85546875" style="183" customWidth="1"/>
    <col min="15623" max="15623" width="12.28515625" style="183" customWidth="1"/>
    <col min="15624" max="15624" width="21.7109375" style="183" customWidth="1"/>
    <col min="15625" max="15625" width="14" style="183" customWidth="1"/>
    <col min="15626" max="15872" width="9.140625" style="183"/>
    <col min="15873" max="15873" width="4.42578125" style="183" customWidth="1"/>
    <col min="15874" max="15874" width="78.7109375" style="183" customWidth="1"/>
    <col min="15875" max="15875" width="13.85546875" style="183" customWidth="1"/>
    <col min="15876" max="15876" width="6.42578125" style="183" customWidth="1"/>
    <col min="15877" max="15877" width="12.140625" style="183" customWidth="1"/>
    <col min="15878" max="15878" width="7.85546875" style="183" customWidth="1"/>
    <col min="15879" max="15879" width="12.28515625" style="183" customWidth="1"/>
    <col min="15880" max="15880" width="21.7109375" style="183" customWidth="1"/>
    <col min="15881" max="15881" width="14" style="183" customWidth="1"/>
    <col min="15882" max="16128" width="9.140625" style="183"/>
    <col min="16129" max="16129" width="4.42578125" style="183" customWidth="1"/>
    <col min="16130" max="16130" width="78.7109375" style="183" customWidth="1"/>
    <col min="16131" max="16131" width="13.85546875" style="183" customWidth="1"/>
    <col min="16132" max="16132" width="6.42578125" style="183" customWidth="1"/>
    <col min="16133" max="16133" width="12.140625" style="183" customWidth="1"/>
    <col min="16134" max="16134" width="7.85546875" style="183" customWidth="1"/>
    <col min="16135" max="16135" width="12.28515625" style="183" customWidth="1"/>
    <col min="16136" max="16136" width="21.7109375" style="183" customWidth="1"/>
    <col min="16137" max="16137" width="14" style="183" customWidth="1"/>
    <col min="16138" max="16384" width="9.140625" style="183"/>
  </cols>
  <sheetData>
    <row r="1" spans="1:10" ht="18">
      <c r="B1" s="1968" t="s">
        <v>1629</v>
      </c>
      <c r="C1" s="1968"/>
      <c r="D1" s="1968"/>
      <c r="E1" s="1097"/>
      <c r="F1" s="1097"/>
      <c r="G1" s="898"/>
    </row>
    <row r="2" spans="1:10" ht="11.25" customHeight="1">
      <c r="B2" s="898"/>
      <c r="C2" s="898"/>
      <c r="D2" s="796"/>
      <c r="E2" s="796"/>
      <c r="F2" s="898"/>
      <c r="G2" s="898"/>
    </row>
    <row r="3" spans="1:10" ht="33" customHeight="1">
      <c r="B3" s="1969" t="s">
        <v>1630</v>
      </c>
      <c r="C3" s="1969"/>
      <c r="D3" s="1969"/>
      <c r="E3" s="1969"/>
      <c r="F3" s="1969"/>
      <c r="G3" s="1145"/>
    </row>
    <row r="4" spans="1:10" ht="17.25" customHeight="1">
      <c r="B4" s="898"/>
      <c r="C4" s="898"/>
      <c r="D4" s="796"/>
      <c r="E4" s="796"/>
      <c r="F4" s="2164" t="s">
        <v>2699</v>
      </c>
      <c r="G4" s="2164"/>
    </row>
    <row r="5" spans="1:10" ht="16.5" customHeight="1"/>
    <row r="6" spans="1:10" ht="32.25" customHeight="1">
      <c r="A6" s="279" t="s">
        <v>1631</v>
      </c>
      <c r="B6" s="279" t="s">
        <v>3</v>
      </c>
      <c r="C6" s="279" t="s">
        <v>1404</v>
      </c>
      <c r="D6" s="279" t="s">
        <v>5</v>
      </c>
      <c r="E6" s="279" t="s">
        <v>75</v>
      </c>
      <c r="F6" s="279" t="s">
        <v>74</v>
      </c>
      <c r="G6" s="279" t="s">
        <v>1347</v>
      </c>
    </row>
    <row r="7" spans="1:10" ht="15">
      <c r="A7" s="279">
        <v>1</v>
      </c>
      <c r="B7" s="279">
        <v>2</v>
      </c>
      <c r="C7" s="279">
        <v>3</v>
      </c>
      <c r="D7" s="279">
        <v>4</v>
      </c>
      <c r="E7" s="279">
        <v>5</v>
      </c>
      <c r="F7" s="279">
        <v>6</v>
      </c>
      <c r="G7" s="279">
        <v>7</v>
      </c>
    </row>
    <row r="8" spans="1:10" ht="39.75" customHeight="1">
      <c r="A8" s="202">
        <v>1</v>
      </c>
      <c r="B8" s="215" t="s">
        <v>1632</v>
      </c>
      <c r="C8" s="202">
        <v>7131941764</v>
      </c>
      <c r="D8" s="202" t="s">
        <v>12</v>
      </c>
      <c r="E8" s="455">
        <f>VLOOKUP(C8,'SOR RATE 2025-26'!A:D,4,0)</f>
        <v>1338337.02</v>
      </c>
      <c r="F8" s="202">
        <v>1</v>
      </c>
      <c r="G8" s="202">
        <f>E8*F8</f>
        <v>1338337.02</v>
      </c>
      <c r="I8" s="1146"/>
    </row>
    <row r="9" spans="1:10" ht="34.5" customHeight="1">
      <c r="A9" s="275">
        <v>2</v>
      </c>
      <c r="B9" s="214" t="s">
        <v>1633</v>
      </c>
      <c r="C9" s="205">
        <v>7130200202</v>
      </c>
      <c r="D9" s="205" t="s">
        <v>63</v>
      </c>
      <c r="E9" s="206">
        <f>VLOOKUP(C9,'SOR RATE 2025-26'!A:D,4,0)</f>
        <v>2970.0000000000005</v>
      </c>
      <c r="F9" s="1429">
        <v>0.37</v>
      </c>
      <c r="G9" s="208">
        <f>E9*F9</f>
        <v>1098.9000000000001</v>
      </c>
      <c r="H9" s="2066"/>
      <c r="J9" s="1002"/>
    </row>
    <row r="10" spans="1:10" ht="51.75" customHeight="1">
      <c r="A10" s="205">
        <v>3</v>
      </c>
      <c r="B10" s="214" t="s">
        <v>1634</v>
      </c>
      <c r="C10" s="205">
        <v>7130200202</v>
      </c>
      <c r="D10" s="205" t="s">
        <v>63</v>
      </c>
      <c r="E10" s="206">
        <f>VLOOKUP(C10,'SOR RATE 2025-26'!A:D,4,0)</f>
        <v>2970.0000000000005</v>
      </c>
      <c r="F10" s="1140">
        <v>1.44</v>
      </c>
      <c r="G10" s="208">
        <f>E10*F10</f>
        <v>4276.8</v>
      </c>
      <c r="H10" s="2066"/>
    </row>
    <row r="11" spans="1:10" ht="30.75" customHeight="1">
      <c r="A11" s="2140">
        <v>4</v>
      </c>
      <c r="B11" s="214" t="s">
        <v>1635</v>
      </c>
      <c r="C11" s="205">
        <v>7130640039</v>
      </c>
      <c r="D11" s="205" t="s">
        <v>25</v>
      </c>
      <c r="E11" s="206">
        <f>VLOOKUP(C11,'SOR RATE 2025-26'!A:D,4,0)</f>
        <v>36.96</v>
      </c>
      <c r="F11" s="1428">
        <v>24</v>
      </c>
      <c r="G11" s="208">
        <f>E11*F11</f>
        <v>887.04</v>
      </c>
      <c r="H11" s="1117"/>
    </row>
    <row r="12" spans="1:10" ht="51" customHeight="1">
      <c r="A12" s="2140"/>
      <c r="B12" s="215" t="s">
        <v>1636</v>
      </c>
      <c r="C12" s="202">
        <v>7130642039</v>
      </c>
      <c r="D12" s="202" t="s">
        <v>12</v>
      </c>
      <c r="E12" s="206">
        <f>VLOOKUP(C12,'SOR RATE 2025-26'!A:D,4,0)</f>
        <v>902.45</v>
      </c>
      <c r="F12" s="1428">
        <v>2</v>
      </c>
      <c r="G12" s="208">
        <f>E12*F12</f>
        <v>1804.9</v>
      </c>
      <c r="I12" s="1146"/>
      <c r="J12" s="981"/>
    </row>
    <row r="13" spans="1:10" ht="16.5" customHeight="1">
      <c r="A13" s="279">
        <v>5</v>
      </c>
      <c r="B13" s="220" t="s">
        <v>45</v>
      </c>
      <c r="C13" s="1147"/>
      <c r="D13" s="1147"/>
      <c r="E13" s="1148"/>
      <c r="F13" s="1148"/>
      <c r="G13" s="1148">
        <f>SUM(G8:G12)</f>
        <v>1346404.66</v>
      </c>
      <c r="H13" s="1039"/>
    </row>
    <row r="14" spans="1:10" ht="16.5" customHeight="1">
      <c r="A14" s="279">
        <v>6</v>
      </c>
      <c r="B14" s="220" t="s">
        <v>46</v>
      </c>
      <c r="C14" s="1147"/>
      <c r="D14" s="1147"/>
      <c r="E14" s="1148"/>
      <c r="F14" s="1148"/>
      <c r="G14" s="1148">
        <f>G13/1.18</f>
        <v>1141020.8983050848</v>
      </c>
      <c r="H14" s="457"/>
    </row>
    <row r="15" spans="1:10" ht="18.75" customHeight="1">
      <c r="A15" s="205">
        <v>7</v>
      </c>
      <c r="B15" s="224" t="s">
        <v>1977</v>
      </c>
      <c r="C15" s="1149" t="s">
        <v>146</v>
      </c>
      <c r="D15" s="1149"/>
      <c r="E15" s="1150">
        <v>7.4999999999999997E-2</v>
      </c>
      <c r="F15" s="455"/>
      <c r="G15" s="206">
        <f>E15*G14</f>
        <v>85576.567372881356</v>
      </c>
      <c r="H15" s="1009"/>
      <c r="I15" s="461"/>
    </row>
    <row r="16" spans="1:10" ht="17.25" customHeight="1">
      <c r="A16" s="275">
        <v>8</v>
      </c>
      <c r="B16" s="1151" t="s">
        <v>1637</v>
      </c>
      <c r="C16" s="275"/>
      <c r="D16" s="275"/>
      <c r="E16" s="1152"/>
      <c r="F16" s="1153"/>
      <c r="G16" s="1153">
        <v>10400.43</v>
      </c>
      <c r="H16" s="935"/>
      <c r="I16" s="935"/>
    </row>
    <row r="17" spans="1:23" s="440" customFormat="1" ht="17.25" customHeight="1">
      <c r="A17" s="205">
        <v>9</v>
      </c>
      <c r="B17" s="448" t="s">
        <v>69</v>
      </c>
      <c r="C17" s="1154"/>
      <c r="D17" s="205" t="s">
        <v>63</v>
      </c>
      <c r="E17" s="208">
        <f>719.45*1.029</f>
        <v>740.31404999999995</v>
      </c>
      <c r="F17" s="206">
        <f>F9+F10</f>
        <v>1.81</v>
      </c>
      <c r="G17" s="206">
        <f>E17*F17</f>
        <v>1339.9684304999998</v>
      </c>
      <c r="H17" s="473"/>
      <c r="I17" s="195"/>
      <c r="J17" s="195"/>
      <c r="K17" s="195"/>
      <c r="L17" s="195"/>
      <c r="M17" s="195"/>
      <c r="N17" s="195"/>
      <c r="O17" s="195"/>
      <c r="P17" s="195"/>
      <c r="Q17" s="195"/>
      <c r="R17" s="195"/>
      <c r="S17" s="195"/>
      <c r="T17" s="195"/>
      <c r="U17" s="195"/>
      <c r="V17" s="195"/>
      <c r="W17" s="195"/>
    </row>
    <row r="18" spans="1:23" ht="17.25" customHeight="1">
      <c r="A18" s="276">
        <v>10</v>
      </c>
      <c r="B18" s="1155" t="s">
        <v>1902</v>
      </c>
      <c r="C18" s="1154"/>
      <c r="D18" s="1156"/>
      <c r="E18" s="1157"/>
      <c r="F18" s="1133"/>
      <c r="G18" s="1133"/>
      <c r="H18" s="897"/>
    </row>
    <row r="19" spans="1:23" ht="17.25" customHeight="1">
      <c r="A19" s="205" t="s">
        <v>1358</v>
      </c>
      <c r="B19" s="616" t="s">
        <v>1978</v>
      </c>
      <c r="C19" s="1154"/>
      <c r="D19" s="1005"/>
      <c r="E19" s="1119">
        <v>0.02</v>
      </c>
      <c r="F19" s="206"/>
      <c r="G19" s="206">
        <f>E19*G14</f>
        <v>22820.417966101697</v>
      </c>
      <c r="H19" s="897"/>
    </row>
    <row r="20" spans="1:23" ht="30" customHeight="1">
      <c r="A20" s="205">
        <v>11</v>
      </c>
      <c r="B20" s="224" t="s">
        <v>2689</v>
      </c>
      <c r="C20" s="452"/>
      <c r="D20" s="452"/>
      <c r="E20" s="1158"/>
      <c r="F20" s="207"/>
      <c r="G20" s="206">
        <f>(G19+G17+G16+G15+G14)*0.125</f>
        <v>157644.78525932098</v>
      </c>
      <c r="H20" s="1009"/>
      <c r="I20" s="548"/>
    </row>
    <row r="21" spans="1:23" ht="40.5" customHeight="1">
      <c r="A21" s="279">
        <v>12</v>
      </c>
      <c r="B21" s="235" t="s">
        <v>2339</v>
      </c>
      <c r="C21" s="452"/>
      <c r="D21" s="452"/>
      <c r="E21" s="1158"/>
      <c r="F21" s="1148"/>
      <c r="G21" s="436">
        <f>G20+G19+G17+G16+G15+G14</f>
        <v>1418803.0673338887</v>
      </c>
      <c r="H21" s="1042"/>
    </row>
    <row r="22" spans="1:23" ht="27" customHeight="1">
      <c r="A22" s="205">
        <v>13</v>
      </c>
      <c r="B22" s="224" t="s">
        <v>1899</v>
      </c>
      <c r="C22" s="452"/>
      <c r="D22" s="452"/>
      <c r="E22" s="1157">
        <v>0.09</v>
      </c>
      <c r="F22" s="1148"/>
      <c r="G22" s="208">
        <f>G21*E22</f>
        <v>127692.27606004998</v>
      </c>
      <c r="H22" s="1042"/>
    </row>
    <row r="23" spans="1:23" ht="27" customHeight="1">
      <c r="A23" s="205">
        <v>14</v>
      </c>
      <c r="B23" s="224" t="s">
        <v>1900</v>
      </c>
      <c r="C23" s="452"/>
      <c r="D23" s="452"/>
      <c r="E23" s="1157">
        <v>0.09</v>
      </c>
      <c r="F23" s="207"/>
      <c r="G23" s="208">
        <f>G21*E23</f>
        <v>127692.27606004998</v>
      </c>
      <c r="H23" s="844"/>
    </row>
    <row r="24" spans="1:23" ht="27" customHeight="1">
      <c r="A24" s="205">
        <v>15</v>
      </c>
      <c r="B24" s="224" t="s">
        <v>1901</v>
      </c>
      <c r="C24" s="452"/>
      <c r="D24" s="452"/>
      <c r="E24" s="1158"/>
      <c r="F24" s="207"/>
      <c r="G24" s="208">
        <f>G21+G22+G23</f>
        <v>1674187.6194539885</v>
      </c>
    </row>
    <row r="25" spans="1:23" ht="27" customHeight="1">
      <c r="A25" s="467">
        <v>16</v>
      </c>
      <c r="B25" s="235" t="s">
        <v>49</v>
      </c>
      <c r="C25" s="202"/>
      <c r="D25" s="202"/>
      <c r="E25" s="1158"/>
      <c r="F25" s="1148"/>
      <c r="G25" s="1492">
        <f>ROUND(G24,0)</f>
        <v>1674188</v>
      </c>
    </row>
    <row r="26" spans="1:23">
      <c r="G26" s="951"/>
    </row>
    <row r="27" spans="1:23" ht="28.5" customHeight="1">
      <c r="A27" s="2019" t="s">
        <v>1447</v>
      </c>
      <c r="B27" s="2020"/>
      <c r="C27" s="2020"/>
      <c r="D27" s="2020"/>
      <c r="E27" s="2020"/>
      <c r="F27" s="2020"/>
      <c r="G27" s="2021"/>
    </row>
    <row r="28" spans="1:23" ht="28.5" customHeight="1">
      <c r="A28" s="2022" t="s">
        <v>1448</v>
      </c>
      <c r="B28" s="2023"/>
      <c r="C28" s="2023"/>
      <c r="D28" s="2023"/>
      <c r="E28" s="2023"/>
      <c r="F28" s="2023"/>
      <c r="G28" s="2024"/>
    </row>
    <row r="29" spans="1:23" ht="20.25" customHeight="1">
      <c r="A29" s="364"/>
      <c r="B29" s="365"/>
      <c r="C29" s="366"/>
      <c r="D29" s="363"/>
      <c r="E29" s="366"/>
      <c r="F29" s="366"/>
      <c r="G29" s="363"/>
    </row>
    <row r="30" spans="1:23" ht="37.5" customHeight="1">
      <c r="A30" s="1961" t="s">
        <v>2728</v>
      </c>
      <c r="B30" s="1961"/>
      <c r="C30" s="1961"/>
      <c r="D30" s="1961"/>
      <c r="E30" s="1961"/>
      <c r="F30" s="1961"/>
      <c r="G30" s="1961"/>
    </row>
    <row r="31" spans="1:23" ht="44.25" customHeight="1">
      <c r="A31" s="1961" t="s">
        <v>1856</v>
      </c>
      <c r="B31" s="1961"/>
      <c r="C31" s="1961"/>
      <c r="D31" s="1961"/>
      <c r="E31" s="1961"/>
      <c r="F31" s="1961"/>
      <c r="G31" s="1961"/>
    </row>
    <row r="32" spans="1:23">
      <c r="G32" s="951"/>
      <c r="H32" s="951"/>
    </row>
    <row r="33" spans="7:8">
      <c r="G33" s="951"/>
      <c r="H33" s="951"/>
    </row>
    <row r="34" spans="7:8">
      <c r="G34" s="951"/>
    </row>
    <row r="35" spans="7:8">
      <c r="G35" s="951"/>
    </row>
    <row r="36" spans="7:8">
      <c r="G36" s="951"/>
    </row>
    <row r="37" spans="7:8">
      <c r="G37" s="951"/>
    </row>
    <row r="38" spans="7:8">
      <c r="G38" s="951"/>
    </row>
    <row r="39" spans="7:8">
      <c r="G39" s="951"/>
    </row>
    <row r="40" spans="7:8">
      <c r="G40" s="951"/>
    </row>
    <row r="41" spans="7:8">
      <c r="G41" s="951"/>
    </row>
    <row r="42" spans="7:8">
      <c r="G42" s="951"/>
    </row>
    <row r="43" spans="7:8">
      <c r="G43" s="951"/>
    </row>
    <row r="44" spans="7:8">
      <c r="G44" s="951"/>
    </row>
    <row r="45" spans="7:8">
      <c r="G45" s="951"/>
    </row>
    <row r="46" spans="7:8">
      <c r="G46" s="951"/>
    </row>
    <row r="47" spans="7:8">
      <c r="G47" s="951"/>
    </row>
    <row r="48" spans="7:8">
      <c r="G48" s="951"/>
    </row>
    <row r="49" spans="1:9">
      <c r="G49" s="951"/>
    </row>
    <row r="50" spans="1:9">
      <c r="G50" s="951"/>
    </row>
    <row r="51" spans="1:9">
      <c r="G51" s="951"/>
    </row>
    <row r="52" spans="1:9">
      <c r="G52" s="951"/>
    </row>
    <row r="53" spans="1:9">
      <c r="G53" s="951"/>
    </row>
    <row r="54" spans="1:9">
      <c r="G54" s="951"/>
    </row>
    <row r="55" spans="1:9">
      <c r="G55" s="951"/>
    </row>
    <row r="56" spans="1:9" ht="12.75" customHeight="1">
      <c r="H56" s="195"/>
      <c r="I56" s="1160"/>
    </row>
    <row r="57" spans="1:9" ht="15">
      <c r="B57" s="1161"/>
      <c r="C57" s="1161"/>
      <c r="H57" s="1160"/>
      <c r="I57" s="1160"/>
    </row>
    <row r="58" spans="1:9" ht="14.25">
      <c r="B58" s="1161"/>
      <c r="C58" s="1161"/>
    </row>
    <row r="59" spans="1:9" ht="14.25">
      <c r="B59" s="1161"/>
      <c r="C59" s="1161"/>
    </row>
    <row r="60" spans="1:9" ht="14.25">
      <c r="B60" s="1161"/>
      <c r="C60" s="1161"/>
    </row>
    <row r="61" spans="1:9" ht="14.25">
      <c r="B61" s="1161"/>
      <c r="C61" s="1161"/>
    </row>
    <row r="62" spans="1:9">
      <c r="A62" s="1162"/>
      <c r="B62" s="1163"/>
      <c r="C62" s="1035"/>
      <c r="D62" s="1035"/>
      <c r="E62" s="24"/>
      <c r="F62" s="1035"/>
      <c r="G62" s="24"/>
    </row>
    <row r="63" spans="1:9">
      <c r="A63" s="1162"/>
      <c r="B63" s="1163"/>
      <c r="C63" s="1035"/>
      <c r="D63" s="1035"/>
      <c r="E63" s="24"/>
      <c r="F63" s="1035"/>
      <c r="G63" s="24"/>
    </row>
    <row r="64" spans="1:9">
      <c r="A64" s="1164"/>
      <c r="B64" s="195"/>
      <c r="C64" s="195"/>
      <c r="D64" s="195"/>
      <c r="E64" s="195"/>
      <c r="F64" s="195"/>
      <c r="G64" s="195"/>
    </row>
  </sheetData>
  <mergeCells count="9">
    <mergeCell ref="A31:G31"/>
    <mergeCell ref="B1:D1"/>
    <mergeCell ref="B3:F3"/>
    <mergeCell ref="F4:G4"/>
    <mergeCell ref="H9:H10"/>
    <mergeCell ref="A11:A12"/>
    <mergeCell ref="A27:G27"/>
    <mergeCell ref="A28:G28"/>
    <mergeCell ref="A30:G30"/>
  </mergeCells>
  <conditionalFormatting sqref="B13">
    <cfRule type="cellIs" dxfId="8" priority="2" stopIfTrue="1" operator="equal">
      <formula>"?"</formula>
    </cfRule>
  </conditionalFormatting>
  <conditionalFormatting sqref="B14">
    <cfRule type="cellIs" dxfId="7" priority="1" stopIfTrue="1" operator="equal">
      <formula>"?"</formula>
    </cfRule>
  </conditionalFormatting>
  <printOptions horizontalCentered="1"/>
  <pageMargins left="0.17" right="0.118110236220472" top="0.2" bottom="0.24" header="0.18" footer="0.16"/>
  <pageSetup paperSize="9" orientation="landscape"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B3" sqref="B3:F3"/>
    </sheetView>
  </sheetViews>
  <sheetFormatPr defaultRowHeight="12.75"/>
  <cols>
    <col min="1" max="1" width="6.85546875" style="183" customWidth="1"/>
    <col min="2" max="2" width="73.28515625" style="183" customWidth="1"/>
    <col min="3" max="3" width="13.85546875" style="183" customWidth="1"/>
    <col min="4" max="4" width="7.85546875" style="183" customWidth="1"/>
    <col min="5" max="5" width="12.140625" style="183" customWidth="1"/>
    <col min="6" max="6" width="7.85546875" style="183" customWidth="1"/>
    <col min="7" max="7" width="12.28515625" style="183" customWidth="1"/>
    <col min="8" max="8" width="23.140625" style="183" customWidth="1"/>
    <col min="9" max="256" width="9.140625" style="183"/>
    <col min="257" max="257" width="6" style="183" customWidth="1"/>
    <col min="258" max="258" width="73.28515625" style="183" customWidth="1"/>
    <col min="259" max="259" width="13.85546875" style="183" customWidth="1"/>
    <col min="260" max="260" width="7.85546875" style="183" customWidth="1"/>
    <col min="261" max="261" width="12.140625" style="183" customWidth="1"/>
    <col min="262" max="262" width="7.85546875" style="183" customWidth="1"/>
    <col min="263" max="263" width="12.28515625" style="183" customWidth="1"/>
    <col min="264" max="264" width="23.140625" style="183" customWidth="1"/>
    <col min="265" max="512" width="9.140625" style="183"/>
    <col min="513" max="513" width="6" style="183" customWidth="1"/>
    <col min="514" max="514" width="73.28515625" style="183" customWidth="1"/>
    <col min="515" max="515" width="13.85546875" style="183" customWidth="1"/>
    <col min="516" max="516" width="7.85546875" style="183" customWidth="1"/>
    <col min="517" max="517" width="12.140625" style="183" customWidth="1"/>
    <col min="518" max="518" width="7.85546875" style="183" customWidth="1"/>
    <col min="519" max="519" width="12.28515625" style="183" customWidth="1"/>
    <col min="520" max="520" width="23.140625" style="183" customWidth="1"/>
    <col min="521" max="768" width="9.140625" style="183"/>
    <col min="769" max="769" width="6" style="183" customWidth="1"/>
    <col min="770" max="770" width="73.28515625" style="183" customWidth="1"/>
    <col min="771" max="771" width="13.85546875" style="183" customWidth="1"/>
    <col min="772" max="772" width="7.85546875" style="183" customWidth="1"/>
    <col min="773" max="773" width="12.140625" style="183" customWidth="1"/>
    <col min="774" max="774" width="7.85546875" style="183" customWidth="1"/>
    <col min="775" max="775" width="12.28515625" style="183" customWidth="1"/>
    <col min="776" max="776" width="23.140625" style="183" customWidth="1"/>
    <col min="777" max="1024" width="9.140625" style="183"/>
    <col min="1025" max="1025" width="6" style="183" customWidth="1"/>
    <col min="1026" max="1026" width="73.28515625" style="183" customWidth="1"/>
    <col min="1027" max="1027" width="13.85546875" style="183" customWidth="1"/>
    <col min="1028" max="1028" width="7.85546875" style="183" customWidth="1"/>
    <col min="1029" max="1029" width="12.140625" style="183" customWidth="1"/>
    <col min="1030" max="1030" width="7.85546875" style="183" customWidth="1"/>
    <col min="1031" max="1031" width="12.28515625" style="183" customWidth="1"/>
    <col min="1032" max="1032" width="23.140625" style="183" customWidth="1"/>
    <col min="1033" max="1280" width="9.140625" style="183"/>
    <col min="1281" max="1281" width="6" style="183" customWidth="1"/>
    <col min="1282" max="1282" width="73.28515625" style="183" customWidth="1"/>
    <col min="1283" max="1283" width="13.85546875" style="183" customWidth="1"/>
    <col min="1284" max="1284" width="7.85546875" style="183" customWidth="1"/>
    <col min="1285" max="1285" width="12.140625" style="183" customWidth="1"/>
    <col min="1286" max="1286" width="7.85546875" style="183" customWidth="1"/>
    <col min="1287" max="1287" width="12.28515625" style="183" customWidth="1"/>
    <col min="1288" max="1288" width="23.140625" style="183" customWidth="1"/>
    <col min="1289" max="1536" width="9.140625" style="183"/>
    <col min="1537" max="1537" width="6" style="183" customWidth="1"/>
    <col min="1538" max="1538" width="73.28515625" style="183" customWidth="1"/>
    <col min="1539" max="1539" width="13.85546875" style="183" customWidth="1"/>
    <col min="1540" max="1540" width="7.85546875" style="183" customWidth="1"/>
    <col min="1541" max="1541" width="12.140625" style="183" customWidth="1"/>
    <col min="1542" max="1542" width="7.85546875" style="183" customWidth="1"/>
    <col min="1543" max="1543" width="12.28515625" style="183" customWidth="1"/>
    <col min="1544" max="1544" width="23.140625" style="183" customWidth="1"/>
    <col min="1545" max="1792" width="9.140625" style="183"/>
    <col min="1793" max="1793" width="6" style="183" customWidth="1"/>
    <col min="1794" max="1794" width="73.28515625" style="183" customWidth="1"/>
    <col min="1795" max="1795" width="13.85546875" style="183" customWidth="1"/>
    <col min="1796" max="1796" width="7.85546875" style="183" customWidth="1"/>
    <col min="1797" max="1797" width="12.140625" style="183" customWidth="1"/>
    <col min="1798" max="1798" width="7.85546875" style="183" customWidth="1"/>
    <col min="1799" max="1799" width="12.28515625" style="183" customWidth="1"/>
    <col min="1800" max="1800" width="23.140625" style="183" customWidth="1"/>
    <col min="1801" max="2048" width="9.140625" style="183"/>
    <col min="2049" max="2049" width="6" style="183" customWidth="1"/>
    <col min="2050" max="2050" width="73.28515625" style="183" customWidth="1"/>
    <col min="2051" max="2051" width="13.85546875" style="183" customWidth="1"/>
    <col min="2052" max="2052" width="7.85546875" style="183" customWidth="1"/>
    <col min="2053" max="2053" width="12.140625" style="183" customWidth="1"/>
    <col min="2054" max="2054" width="7.85546875" style="183" customWidth="1"/>
    <col min="2055" max="2055" width="12.28515625" style="183" customWidth="1"/>
    <col min="2056" max="2056" width="23.140625" style="183" customWidth="1"/>
    <col min="2057" max="2304" width="9.140625" style="183"/>
    <col min="2305" max="2305" width="6" style="183" customWidth="1"/>
    <col min="2306" max="2306" width="73.28515625" style="183" customWidth="1"/>
    <col min="2307" max="2307" width="13.85546875" style="183" customWidth="1"/>
    <col min="2308" max="2308" width="7.85546875" style="183" customWidth="1"/>
    <col min="2309" max="2309" width="12.140625" style="183" customWidth="1"/>
    <col min="2310" max="2310" width="7.85546875" style="183" customWidth="1"/>
    <col min="2311" max="2311" width="12.28515625" style="183" customWidth="1"/>
    <col min="2312" max="2312" width="23.140625" style="183" customWidth="1"/>
    <col min="2313" max="2560" width="9.140625" style="183"/>
    <col min="2561" max="2561" width="6" style="183" customWidth="1"/>
    <col min="2562" max="2562" width="73.28515625" style="183" customWidth="1"/>
    <col min="2563" max="2563" width="13.85546875" style="183" customWidth="1"/>
    <col min="2564" max="2564" width="7.85546875" style="183" customWidth="1"/>
    <col min="2565" max="2565" width="12.140625" style="183" customWidth="1"/>
    <col min="2566" max="2566" width="7.85546875" style="183" customWidth="1"/>
    <col min="2567" max="2567" width="12.28515625" style="183" customWidth="1"/>
    <col min="2568" max="2568" width="23.140625" style="183" customWidth="1"/>
    <col min="2569" max="2816" width="9.140625" style="183"/>
    <col min="2817" max="2817" width="6" style="183" customWidth="1"/>
    <col min="2818" max="2818" width="73.28515625" style="183" customWidth="1"/>
    <col min="2819" max="2819" width="13.85546875" style="183" customWidth="1"/>
    <col min="2820" max="2820" width="7.85546875" style="183" customWidth="1"/>
    <col min="2821" max="2821" width="12.140625" style="183" customWidth="1"/>
    <col min="2822" max="2822" width="7.85546875" style="183" customWidth="1"/>
    <col min="2823" max="2823" width="12.28515625" style="183" customWidth="1"/>
    <col min="2824" max="2824" width="23.140625" style="183" customWidth="1"/>
    <col min="2825" max="3072" width="9.140625" style="183"/>
    <col min="3073" max="3073" width="6" style="183" customWidth="1"/>
    <col min="3074" max="3074" width="73.28515625" style="183" customWidth="1"/>
    <col min="3075" max="3075" width="13.85546875" style="183" customWidth="1"/>
    <col min="3076" max="3076" width="7.85546875" style="183" customWidth="1"/>
    <col min="3077" max="3077" width="12.140625" style="183" customWidth="1"/>
    <col min="3078" max="3078" width="7.85546875" style="183" customWidth="1"/>
    <col min="3079" max="3079" width="12.28515625" style="183" customWidth="1"/>
    <col min="3080" max="3080" width="23.140625" style="183" customWidth="1"/>
    <col min="3081" max="3328" width="9.140625" style="183"/>
    <col min="3329" max="3329" width="6" style="183" customWidth="1"/>
    <col min="3330" max="3330" width="73.28515625" style="183" customWidth="1"/>
    <col min="3331" max="3331" width="13.85546875" style="183" customWidth="1"/>
    <col min="3332" max="3332" width="7.85546875" style="183" customWidth="1"/>
    <col min="3333" max="3333" width="12.140625" style="183" customWidth="1"/>
    <col min="3334" max="3334" width="7.85546875" style="183" customWidth="1"/>
    <col min="3335" max="3335" width="12.28515625" style="183" customWidth="1"/>
    <col min="3336" max="3336" width="23.140625" style="183" customWidth="1"/>
    <col min="3337" max="3584" width="9.140625" style="183"/>
    <col min="3585" max="3585" width="6" style="183" customWidth="1"/>
    <col min="3586" max="3586" width="73.28515625" style="183" customWidth="1"/>
    <col min="3587" max="3587" width="13.85546875" style="183" customWidth="1"/>
    <col min="3588" max="3588" width="7.85546875" style="183" customWidth="1"/>
    <col min="3589" max="3589" width="12.140625" style="183" customWidth="1"/>
    <col min="3590" max="3590" width="7.85546875" style="183" customWidth="1"/>
    <col min="3591" max="3591" width="12.28515625" style="183" customWidth="1"/>
    <col min="3592" max="3592" width="23.140625" style="183" customWidth="1"/>
    <col min="3593" max="3840" width="9.140625" style="183"/>
    <col min="3841" max="3841" width="6" style="183" customWidth="1"/>
    <col min="3842" max="3842" width="73.28515625" style="183" customWidth="1"/>
    <col min="3843" max="3843" width="13.85546875" style="183" customWidth="1"/>
    <col min="3844" max="3844" width="7.85546875" style="183" customWidth="1"/>
    <col min="3845" max="3845" width="12.140625" style="183" customWidth="1"/>
    <col min="3846" max="3846" width="7.85546875" style="183" customWidth="1"/>
    <col min="3847" max="3847" width="12.28515625" style="183" customWidth="1"/>
    <col min="3848" max="3848" width="23.140625" style="183" customWidth="1"/>
    <col min="3849" max="4096" width="9.140625" style="183"/>
    <col min="4097" max="4097" width="6" style="183" customWidth="1"/>
    <col min="4098" max="4098" width="73.28515625" style="183" customWidth="1"/>
    <col min="4099" max="4099" width="13.85546875" style="183" customWidth="1"/>
    <col min="4100" max="4100" width="7.85546875" style="183" customWidth="1"/>
    <col min="4101" max="4101" width="12.140625" style="183" customWidth="1"/>
    <col min="4102" max="4102" width="7.85546875" style="183" customWidth="1"/>
    <col min="4103" max="4103" width="12.28515625" style="183" customWidth="1"/>
    <col min="4104" max="4104" width="23.140625" style="183" customWidth="1"/>
    <col min="4105" max="4352" width="9.140625" style="183"/>
    <col min="4353" max="4353" width="6" style="183" customWidth="1"/>
    <col min="4354" max="4354" width="73.28515625" style="183" customWidth="1"/>
    <col min="4355" max="4355" width="13.85546875" style="183" customWidth="1"/>
    <col min="4356" max="4356" width="7.85546875" style="183" customWidth="1"/>
    <col min="4357" max="4357" width="12.140625" style="183" customWidth="1"/>
    <col min="4358" max="4358" width="7.85546875" style="183" customWidth="1"/>
    <col min="4359" max="4359" width="12.28515625" style="183" customWidth="1"/>
    <col min="4360" max="4360" width="23.140625" style="183" customWidth="1"/>
    <col min="4361" max="4608" width="9.140625" style="183"/>
    <col min="4609" max="4609" width="6" style="183" customWidth="1"/>
    <col min="4610" max="4610" width="73.28515625" style="183" customWidth="1"/>
    <col min="4611" max="4611" width="13.85546875" style="183" customWidth="1"/>
    <col min="4612" max="4612" width="7.85546875" style="183" customWidth="1"/>
    <col min="4613" max="4613" width="12.140625" style="183" customWidth="1"/>
    <col min="4614" max="4614" width="7.85546875" style="183" customWidth="1"/>
    <col min="4615" max="4615" width="12.28515625" style="183" customWidth="1"/>
    <col min="4616" max="4616" width="23.140625" style="183" customWidth="1"/>
    <col min="4617" max="4864" width="9.140625" style="183"/>
    <col min="4865" max="4865" width="6" style="183" customWidth="1"/>
    <col min="4866" max="4866" width="73.28515625" style="183" customWidth="1"/>
    <col min="4867" max="4867" width="13.85546875" style="183" customWidth="1"/>
    <col min="4868" max="4868" width="7.85546875" style="183" customWidth="1"/>
    <col min="4869" max="4869" width="12.140625" style="183" customWidth="1"/>
    <col min="4870" max="4870" width="7.85546875" style="183" customWidth="1"/>
    <col min="4871" max="4871" width="12.28515625" style="183" customWidth="1"/>
    <col min="4872" max="4872" width="23.140625" style="183" customWidth="1"/>
    <col min="4873" max="5120" width="9.140625" style="183"/>
    <col min="5121" max="5121" width="6" style="183" customWidth="1"/>
    <col min="5122" max="5122" width="73.28515625" style="183" customWidth="1"/>
    <col min="5123" max="5123" width="13.85546875" style="183" customWidth="1"/>
    <col min="5124" max="5124" width="7.85546875" style="183" customWidth="1"/>
    <col min="5125" max="5125" width="12.140625" style="183" customWidth="1"/>
    <col min="5126" max="5126" width="7.85546875" style="183" customWidth="1"/>
    <col min="5127" max="5127" width="12.28515625" style="183" customWidth="1"/>
    <col min="5128" max="5128" width="23.140625" style="183" customWidth="1"/>
    <col min="5129" max="5376" width="9.140625" style="183"/>
    <col min="5377" max="5377" width="6" style="183" customWidth="1"/>
    <col min="5378" max="5378" width="73.28515625" style="183" customWidth="1"/>
    <col min="5379" max="5379" width="13.85546875" style="183" customWidth="1"/>
    <col min="5380" max="5380" width="7.85546875" style="183" customWidth="1"/>
    <col min="5381" max="5381" width="12.140625" style="183" customWidth="1"/>
    <col min="5382" max="5382" width="7.85546875" style="183" customWidth="1"/>
    <col min="5383" max="5383" width="12.28515625" style="183" customWidth="1"/>
    <col min="5384" max="5384" width="23.140625" style="183" customWidth="1"/>
    <col min="5385" max="5632" width="9.140625" style="183"/>
    <col min="5633" max="5633" width="6" style="183" customWidth="1"/>
    <col min="5634" max="5634" width="73.28515625" style="183" customWidth="1"/>
    <col min="5635" max="5635" width="13.85546875" style="183" customWidth="1"/>
    <col min="5636" max="5636" width="7.85546875" style="183" customWidth="1"/>
    <col min="5637" max="5637" width="12.140625" style="183" customWidth="1"/>
    <col min="5638" max="5638" width="7.85546875" style="183" customWidth="1"/>
    <col min="5639" max="5639" width="12.28515625" style="183" customWidth="1"/>
    <col min="5640" max="5640" width="23.140625" style="183" customWidth="1"/>
    <col min="5641" max="5888" width="9.140625" style="183"/>
    <col min="5889" max="5889" width="6" style="183" customWidth="1"/>
    <col min="5890" max="5890" width="73.28515625" style="183" customWidth="1"/>
    <col min="5891" max="5891" width="13.85546875" style="183" customWidth="1"/>
    <col min="5892" max="5892" width="7.85546875" style="183" customWidth="1"/>
    <col min="5893" max="5893" width="12.140625" style="183" customWidth="1"/>
    <col min="5894" max="5894" width="7.85546875" style="183" customWidth="1"/>
    <col min="5895" max="5895" width="12.28515625" style="183" customWidth="1"/>
    <col min="5896" max="5896" width="23.140625" style="183" customWidth="1"/>
    <col min="5897" max="6144" width="9.140625" style="183"/>
    <col min="6145" max="6145" width="6" style="183" customWidth="1"/>
    <col min="6146" max="6146" width="73.28515625" style="183" customWidth="1"/>
    <col min="6147" max="6147" width="13.85546875" style="183" customWidth="1"/>
    <col min="6148" max="6148" width="7.85546875" style="183" customWidth="1"/>
    <col min="6149" max="6149" width="12.140625" style="183" customWidth="1"/>
    <col min="6150" max="6150" width="7.85546875" style="183" customWidth="1"/>
    <col min="6151" max="6151" width="12.28515625" style="183" customWidth="1"/>
    <col min="6152" max="6152" width="23.140625" style="183" customWidth="1"/>
    <col min="6153" max="6400" width="9.140625" style="183"/>
    <col min="6401" max="6401" width="6" style="183" customWidth="1"/>
    <col min="6402" max="6402" width="73.28515625" style="183" customWidth="1"/>
    <col min="6403" max="6403" width="13.85546875" style="183" customWidth="1"/>
    <col min="6404" max="6404" width="7.85546875" style="183" customWidth="1"/>
    <col min="6405" max="6405" width="12.140625" style="183" customWidth="1"/>
    <col min="6406" max="6406" width="7.85546875" style="183" customWidth="1"/>
    <col min="6407" max="6407" width="12.28515625" style="183" customWidth="1"/>
    <col min="6408" max="6408" width="23.140625" style="183" customWidth="1"/>
    <col min="6409" max="6656" width="9.140625" style="183"/>
    <col min="6657" max="6657" width="6" style="183" customWidth="1"/>
    <col min="6658" max="6658" width="73.28515625" style="183" customWidth="1"/>
    <col min="6659" max="6659" width="13.85546875" style="183" customWidth="1"/>
    <col min="6660" max="6660" width="7.85546875" style="183" customWidth="1"/>
    <col min="6661" max="6661" width="12.140625" style="183" customWidth="1"/>
    <col min="6662" max="6662" width="7.85546875" style="183" customWidth="1"/>
    <col min="6663" max="6663" width="12.28515625" style="183" customWidth="1"/>
    <col min="6664" max="6664" width="23.140625" style="183" customWidth="1"/>
    <col min="6665" max="6912" width="9.140625" style="183"/>
    <col min="6913" max="6913" width="6" style="183" customWidth="1"/>
    <col min="6914" max="6914" width="73.28515625" style="183" customWidth="1"/>
    <col min="6915" max="6915" width="13.85546875" style="183" customWidth="1"/>
    <col min="6916" max="6916" width="7.85546875" style="183" customWidth="1"/>
    <col min="6917" max="6917" width="12.140625" style="183" customWidth="1"/>
    <col min="6918" max="6918" width="7.85546875" style="183" customWidth="1"/>
    <col min="6919" max="6919" width="12.28515625" style="183" customWidth="1"/>
    <col min="6920" max="6920" width="23.140625" style="183" customWidth="1"/>
    <col min="6921" max="7168" width="9.140625" style="183"/>
    <col min="7169" max="7169" width="6" style="183" customWidth="1"/>
    <col min="7170" max="7170" width="73.28515625" style="183" customWidth="1"/>
    <col min="7171" max="7171" width="13.85546875" style="183" customWidth="1"/>
    <col min="7172" max="7172" width="7.85546875" style="183" customWidth="1"/>
    <col min="7173" max="7173" width="12.140625" style="183" customWidth="1"/>
    <col min="7174" max="7174" width="7.85546875" style="183" customWidth="1"/>
    <col min="7175" max="7175" width="12.28515625" style="183" customWidth="1"/>
    <col min="7176" max="7176" width="23.140625" style="183" customWidth="1"/>
    <col min="7177" max="7424" width="9.140625" style="183"/>
    <col min="7425" max="7425" width="6" style="183" customWidth="1"/>
    <col min="7426" max="7426" width="73.28515625" style="183" customWidth="1"/>
    <col min="7427" max="7427" width="13.85546875" style="183" customWidth="1"/>
    <col min="7428" max="7428" width="7.85546875" style="183" customWidth="1"/>
    <col min="7429" max="7429" width="12.140625" style="183" customWidth="1"/>
    <col min="7430" max="7430" width="7.85546875" style="183" customWidth="1"/>
    <col min="7431" max="7431" width="12.28515625" style="183" customWidth="1"/>
    <col min="7432" max="7432" width="23.140625" style="183" customWidth="1"/>
    <col min="7433" max="7680" width="9.140625" style="183"/>
    <col min="7681" max="7681" width="6" style="183" customWidth="1"/>
    <col min="7682" max="7682" width="73.28515625" style="183" customWidth="1"/>
    <col min="7683" max="7683" width="13.85546875" style="183" customWidth="1"/>
    <col min="7684" max="7684" width="7.85546875" style="183" customWidth="1"/>
    <col min="7685" max="7685" width="12.140625" style="183" customWidth="1"/>
    <col min="7686" max="7686" width="7.85546875" style="183" customWidth="1"/>
    <col min="7687" max="7687" width="12.28515625" style="183" customWidth="1"/>
    <col min="7688" max="7688" width="23.140625" style="183" customWidth="1"/>
    <col min="7689" max="7936" width="9.140625" style="183"/>
    <col min="7937" max="7937" width="6" style="183" customWidth="1"/>
    <col min="7938" max="7938" width="73.28515625" style="183" customWidth="1"/>
    <col min="7939" max="7939" width="13.85546875" style="183" customWidth="1"/>
    <col min="7940" max="7940" width="7.85546875" style="183" customWidth="1"/>
    <col min="7941" max="7941" width="12.140625" style="183" customWidth="1"/>
    <col min="7942" max="7942" width="7.85546875" style="183" customWidth="1"/>
    <col min="7943" max="7943" width="12.28515625" style="183" customWidth="1"/>
    <col min="7944" max="7944" width="23.140625" style="183" customWidth="1"/>
    <col min="7945" max="8192" width="9.140625" style="183"/>
    <col min="8193" max="8193" width="6" style="183" customWidth="1"/>
    <col min="8194" max="8194" width="73.28515625" style="183" customWidth="1"/>
    <col min="8195" max="8195" width="13.85546875" style="183" customWidth="1"/>
    <col min="8196" max="8196" width="7.85546875" style="183" customWidth="1"/>
    <col min="8197" max="8197" width="12.140625" style="183" customWidth="1"/>
    <col min="8198" max="8198" width="7.85546875" style="183" customWidth="1"/>
    <col min="8199" max="8199" width="12.28515625" style="183" customWidth="1"/>
    <col min="8200" max="8200" width="23.140625" style="183" customWidth="1"/>
    <col min="8201" max="8448" width="9.140625" style="183"/>
    <col min="8449" max="8449" width="6" style="183" customWidth="1"/>
    <col min="8450" max="8450" width="73.28515625" style="183" customWidth="1"/>
    <col min="8451" max="8451" width="13.85546875" style="183" customWidth="1"/>
    <col min="8452" max="8452" width="7.85546875" style="183" customWidth="1"/>
    <col min="8453" max="8453" width="12.140625" style="183" customWidth="1"/>
    <col min="8454" max="8454" width="7.85546875" style="183" customWidth="1"/>
    <col min="8455" max="8455" width="12.28515625" style="183" customWidth="1"/>
    <col min="8456" max="8456" width="23.140625" style="183" customWidth="1"/>
    <col min="8457" max="8704" width="9.140625" style="183"/>
    <col min="8705" max="8705" width="6" style="183" customWidth="1"/>
    <col min="8706" max="8706" width="73.28515625" style="183" customWidth="1"/>
    <col min="8707" max="8707" width="13.85546875" style="183" customWidth="1"/>
    <col min="8708" max="8708" width="7.85546875" style="183" customWidth="1"/>
    <col min="8709" max="8709" width="12.140625" style="183" customWidth="1"/>
    <col min="8710" max="8710" width="7.85546875" style="183" customWidth="1"/>
    <col min="8711" max="8711" width="12.28515625" style="183" customWidth="1"/>
    <col min="8712" max="8712" width="23.140625" style="183" customWidth="1"/>
    <col min="8713" max="8960" width="9.140625" style="183"/>
    <col min="8961" max="8961" width="6" style="183" customWidth="1"/>
    <col min="8962" max="8962" width="73.28515625" style="183" customWidth="1"/>
    <col min="8963" max="8963" width="13.85546875" style="183" customWidth="1"/>
    <col min="8964" max="8964" width="7.85546875" style="183" customWidth="1"/>
    <col min="8965" max="8965" width="12.140625" style="183" customWidth="1"/>
    <col min="8966" max="8966" width="7.85546875" style="183" customWidth="1"/>
    <col min="8967" max="8967" width="12.28515625" style="183" customWidth="1"/>
    <col min="8968" max="8968" width="23.140625" style="183" customWidth="1"/>
    <col min="8969" max="9216" width="9.140625" style="183"/>
    <col min="9217" max="9217" width="6" style="183" customWidth="1"/>
    <col min="9218" max="9218" width="73.28515625" style="183" customWidth="1"/>
    <col min="9219" max="9219" width="13.85546875" style="183" customWidth="1"/>
    <col min="9220" max="9220" width="7.85546875" style="183" customWidth="1"/>
    <col min="9221" max="9221" width="12.140625" style="183" customWidth="1"/>
    <col min="9222" max="9222" width="7.85546875" style="183" customWidth="1"/>
    <col min="9223" max="9223" width="12.28515625" style="183" customWidth="1"/>
    <col min="9224" max="9224" width="23.140625" style="183" customWidth="1"/>
    <col min="9225" max="9472" width="9.140625" style="183"/>
    <col min="9473" max="9473" width="6" style="183" customWidth="1"/>
    <col min="9474" max="9474" width="73.28515625" style="183" customWidth="1"/>
    <col min="9475" max="9475" width="13.85546875" style="183" customWidth="1"/>
    <col min="9476" max="9476" width="7.85546875" style="183" customWidth="1"/>
    <col min="9477" max="9477" width="12.140625" style="183" customWidth="1"/>
    <col min="9478" max="9478" width="7.85546875" style="183" customWidth="1"/>
    <col min="9479" max="9479" width="12.28515625" style="183" customWidth="1"/>
    <col min="9480" max="9480" width="23.140625" style="183" customWidth="1"/>
    <col min="9481" max="9728" width="9.140625" style="183"/>
    <col min="9729" max="9729" width="6" style="183" customWidth="1"/>
    <col min="9730" max="9730" width="73.28515625" style="183" customWidth="1"/>
    <col min="9731" max="9731" width="13.85546875" style="183" customWidth="1"/>
    <col min="9732" max="9732" width="7.85546875" style="183" customWidth="1"/>
    <col min="9733" max="9733" width="12.140625" style="183" customWidth="1"/>
    <col min="9734" max="9734" width="7.85546875" style="183" customWidth="1"/>
    <col min="9735" max="9735" width="12.28515625" style="183" customWidth="1"/>
    <col min="9736" max="9736" width="23.140625" style="183" customWidth="1"/>
    <col min="9737" max="9984" width="9.140625" style="183"/>
    <col min="9985" max="9985" width="6" style="183" customWidth="1"/>
    <col min="9986" max="9986" width="73.28515625" style="183" customWidth="1"/>
    <col min="9987" max="9987" width="13.85546875" style="183" customWidth="1"/>
    <col min="9988" max="9988" width="7.85546875" style="183" customWidth="1"/>
    <col min="9989" max="9989" width="12.140625" style="183" customWidth="1"/>
    <col min="9990" max="9990" width="7.85546875" style="183" customWidth="1"/>
    <col min="9991" max="9991" width="12.28515625" style="183" customWidth="1"/>
    <col min="9992" max="9992" width="23.140625" style="183" customWidth="1"/>
    <col min="9993" max="10240" width="9.140625" style="183"/>
    <col min="10241" max="10241" width="6" style="183" customWidth="1"/>
    <col min="10242" max="10242" width="73.28515625" style="183" customWidth="1"/>
    <col min="10243" max="10243" width="13.85546875" style="183" customWidth="1"/>
    <col min="10244" max="10244" width="7.85546875" style="183" customWidth="1"/>
    <col min="10245" max="10245" width="12.140625" style="183" customWidth="1"/>
    <col min="10246" max="10246" width="7.85546875" style="183" customWidth="1"/>
    <col min="10247" max="10247" width="12.28515625" style="183" customWidth="1"/>
    <col min="10248" max="10248" width="23.140625" style="183" customWidth="1"/>
    <col min="10249" max="10496" width="9.140625" style="183"/>
    <col min="10497" max="10497" width="6" style="183" customWidth="1"/>
    <col min="10498" max="10498" width="73.28515625" style="183" customWidth="1"/>
    <col min="10499" max="10499" width="13.85546875" style="183" customWidth="1"/>
    <col min="10500" max="10500" width="7.85546875" style="183" customWidth="1"/>
    <col min="10501" max="10501" width="12.140625" style="183" customWidth="1"/>
    <col min="10502" max="10502" width="7.85546875" style="183" customWidth="1"/>
    <col min="10503" max="10503" width="12.28515625" style="183" customWidth="1"/>
    <col min="10504" max="10504" width="23.140625" style="183" customWidth="1"/>
    <col min="10505" max="10752" width="9.140625" style="183"/>
    <col min="10753" max="10753" width="6" style="183" customWidth="1"/>
    <col min="10754" max="10754" width="73.28515625" style="183" customWidth="1"/>
    <col min="10755" max="10755" width="13.85546875" style="183" customWidth="1"/>
    <col min="10756" max="10756" width="7.85546875" style="183" customWidth="1"/>
    <col min="10757" max="10757" width="12.140625" style="183" customWidth="1"/>
    <col min="10758" max="10758" width="7.85546875" style="183" customWidth="1"/>
    <col min="10759" max="10759" width="12.28515625" style="183" customWidth="1"/>
    <col min="10760" max="10760" width="23.140625" style="183" customWidth="1"/>
    <col min="10761" max="11008" width="9.140625" style="183"/>
    <col min="11009" max="11009" width="6" style="183" customWidth="1"/>
    <col min="11010" max="11010" width="73.28515625" style="183" customWidth="1"/>
    <col min="11011" max="11011" width="13.85546875" style="183" customWidth="1"/>
    <col min="11012" max="11012" width="7.85546875" style="183" customWidth="1"/>
    <col min="11013" max="11013" width="12.140625" style="183" customWidth="1"/>
    <col min="11014" max="11014" width="7.85546875" style="183" customWidth="1"/>
    <col min="11015" max="11015" width="12.28515625" style="183" customWidth="1"/>
    <col min="11016" max="11016" width="23.140625" style="183" customWidth="1"/>
    <col min="11017" max="11264" width="9.140625" style="183"/>
    <col min="11265" max="11265" width="6" style="183" customWidth="1"/>
    <col min="11266" max="11266" width="73.28515625" style="183" customWidth="1"/>
    <col min="11267" max="11267" width="13.85546875" style="183" customWidth="1"/>
    <col min="11268" max="11268" width="7.85546875" style="183" customWidth="1"/>
    <col min="11269" max="11269" width="12.140625" style="183" customWidth="1"/>
    <col min="11270" max="11270" width="7.85546875" style="183" customWidth="1"/>
    <col min="11271" max="11271" width="12.28515625" style="183" customWidth="1"/>
    <col min="11272" max="11272" width="23.140625" style="183" customWidth="1"/>
    <col min="11273" max="11520" width="9.140625" style="183"/>
    <col min="11521" max="11521" width="6" style="183" customWidth="1"/>
    <col min="11522" max="11522" width="73.28515625" style="183" customWidth="1"/>
    <col min="11523" max="11523" width="13.85546875" style="183" customWidth="1"/>
    <col min="11524" max="11524" width="7.85546875" style="183" customWidth="1"/>
    <col min="11525" max="11525" width="12.140625" style="183" customWidth="1"/>
    <col min="11526" max="11526" width="7.85546875" style="183" customWidth="1"/>
    <col min="11527" max="11527" width="12.28515625" style="183" customWidth="1"/>
    <col min="11528" max="11528" width="23.140625" style="183" customWidth="1"/>
    <col min="11529" max="11776" width="9.140625" style="183"/>
    <col min="11777" max="11777" width="6" style="183" customWidth="1"/>
    <col min="11778" max="11778" width="73.28515625" style="183" customWidth="1"/>
    <col min="11779" max="11779" width="13.85546875" style="183" customWidth="1"/>
    <col min="11780" max="11780" width="7.85546875" style="183" customWidth="1"/>
    <col min="11781" max="11781" width="12.140625" style="183" customWidth="1"/>
    <col min="11782" max="11782" width="7.85546875" style="183" customWidth="1"/>
    <col min="11783" max="11783" width="12.28515625" style="183" customWidth="1"/>
    <col min="11784" max="11784" width="23.140625" style="183" customWidth="1"/>
    <col min="11785" max="12032" width="9.140625" style="183"/>
    <col min="12033" max="12033" width="6" style="183" customWidth="1"/>
    <col min="12034" max="12034" width="73.28515625" style="183" customWidth="1"/>
    <col min="12035" max="12035" width="13.85546875" style="183" customWidth="1"/>
    <col min="12036" max="12036" width="7.85546875" style="183" customWidth="1"/>
    <col min="12037" max="12037" width="12.140625" style="183" customWidth="1"/>
    <col min="12038" max="12038" width="7.85546875" style="183" customWidth="1"/>
    <col min="12039" max="12039" width="12.28515625" style="183" customWidth="1"/>
    <col min="12040" max="12040" width="23.140625" style="183" customWidth="1"/>
    <col min="12041" max="12288" width="9.140625" style="183"/>
    <col min="12289" max="12289" width="6" style="183" customWidth="1"/>
    <col min="12290" max="12290" width="73.28515625" style="183" customWidth="1"/>
    <col min="12291" max="12291" width="13.85546875" style="183" customWidth="1"/>
    <col min="12292" max="12292" width="7.85546875" style="183" customWidth="1"/>
    <col min="12293" max="12293" width="12.140625" style="183" customWidth="1"/>
    <col min="12294" max="12294" width="7.85546875" style="183" customWidth="1"/>
    <col min="12295" max="12295" width="12.28515625" style="183" customWidth="1"/>
    <col min="12296" max="12296" width="23.140625" style="183" customWidth="1"/>
    <col min="12297" max="12544" width="9.140625" style="183"/>
    <col min="12545" max="12545" width="6" style="183" customWidth="1"/>
    <col min="12546" max="12546" width="73.28515625" style="183" customWidth="1"/>
    <col min="12547" max="12547" width="13.85546875" style="183" customWidth="1"/>
    <col min="12548" max="12548" width="7.85546875" style="183" customWidth="1"/>
    <col min="12549" max="12549" width="12.140625" style="183" customWidth="1"/>
    <col min="12550" max="12550" width="7.85546875" style="183" customWidth="1"/>
    <col min="12551" max="12551" width="12.28515625" style="183" customWidth="1"/>
    <col min="12552" max="12552" width="23.140625" style="183" customWidth="1"/>
    <col min="12553" max="12800" width="9.140625" style="183"/>
    <col min="12801" max="12801" width="6" style="183" customWidth="1"/>
    <col min="12802" max="12802" width="73.28515625" style="183" customWidth="1"/>
    <col min="12803" max="12803" width="13.85546875" style="183" customWidth="1"/>
    <col min="12804" max="12804" width="7.85546875" style="183" customWidth="1"/>
    <col min="12805" max="12805" width="12.140625" style="183" customWidth="1"/>
    <col min="12806" max="12806" width="7.85546875" style="183" customWidth="1"/>
    <col min="12807" max="12807" width="12.28515625" style="183" customWidth="1"/>
    <col min="12808" max="12808" width="23.140625" style="183" customWidth="1"/>
    <col min="12809" max="13056" width="9.140625" style="183"/>
    <col min="13057" max="13057" width="6" style="183" customWidth="1"/>
    <col min="13058" max="13058" width="73.28515625" style="183" customWidth="1"/>
    <col min="13059" max="13059" width="13.85546875" style="183" customWidth="1"/>
    <col min="13060" max="13060" width="7.85546875" style="183" customWidth="1"/>
    <col min="13061" max="13061" width="12.140625" style="183" customWidth="1"/>
    <col min="13062" max="13062" width="7.85546875" style="183" customWidth="1"/>
    <col min="13063" max="13063" width="12.28515625" style="183" customWidth="1"/>
    <col min="13064" max="13064" width="23.140625" style="183" customWidth="1"/>
    <col min="13065" max="13312" width="9.140625" style="183"/>
    <col min="13313" max="13313" width="6" style="183" customWidth="1"/>
    <col min="13314" max="13314" width="73.28515625" style="183" customWidth="1"/>
    <col min="13315" max="13315" width="13.85546875" style="183" customWidth="1"/>
    <col min="13316" max="13316" width="7.85546875" style="183" customWidth="1"/>
    <col min="13317" max="13317" width="12.140625" style="183" customWidth="1"/>
    <col min="13318" max="13318" width="7.85546875" style="183" customWidth="1"/>
    <col min="13319" max="13319" width="12.28515625" style="183" customWidth="1"/>
    <col min="13320" max="13320" width="23.140625" style="183" customWidth="1"/>
    <col min="13321" max="13568" width="9.140625" style="183"/>
    <col min="13569" max="13569" width="6" style="183" customWidth="1"/>
    <col min="13570" max="13570" width="73.28515625" style="183" customWidth="1"/>
    <col min="13571" max="13571" width="13.85546875" style="183" customWidth="1"/>
    <col min="13572" max="13572" width="7.85546875" style="183" customWidth="1"/>
    <col min="13573" max="13573" width="12.140625" style="183" customWidth="1"/>
    <col min="13574" max="13574" width="7.85546875" style="183" customWidth="1"/>
    <col min="13575" max="13575" width="12.28515625" style="183" customWidth="1"/>
    <col min="13576" max="13576" width="23.140625" style="183" customWidth="1"/>
    <col min="13577" max="13824" width="9.140625" style="183"/>
    <col min="13825" max="13825" width="6" style="183" customWidth="1"/>
    <col min="13826" max="13826" width="73.28515625" style="183" customWidth="1"/>
    <col min="13827" max="13827" width="13.85546875" style="183" customWidth="1"/>
    <col min="13828" max="13828" width="7.85546875" style="183" customWidth="1"/>
    <col min="13829" max="13829" width="12.140625" style="183" customWidth="1"/>
    <col min="13830" max="13830" width="7.85546875" style="183" customWidth="1"/>
    <col min="13831" max="13831" width="12.28515625" style="183" customWidth="1"/>
    <col min="13832" max="13832" width="23.140625" style="183" customWidth="1"/>
    <col min="13833" max="14080" width="9.140625" style="183"/>
    <col min="14081" max="14081" width="6" style="183" customWidth="1"/>
    <col min="14082" max="14082" width="73.28515625" style="183" customWidth="1"/>
    <col min="14083" max="14083" width="13.85546875" style="183" customWidth="1"/>
    <col min="14084" max="14084" width="7.85546875" style="183" customWidth="1"/>
    <col min="14085" max="14085" width="12.140625" style="183" customWidth="1"/>
    <col min="14086" max="14086" width="7.85546875" style="183" customWidth="1"/>
    <col min="14087" max="14087" width="12.28515625" style="183" customWidth="1"/>
    <col min="14088" max="14088" width="23.140625" style="183" customWidth="1"/>
    <col min="14089" max="14336" width="9.140625" style="183"/>
    <col min="14337" max="14337" width="6" style="183" customWidth="1"/>
    <col min="14338" max="14338" width="73.28515625" style="183" customWidth="1"/>
    <col min="14339" max="14339" width="13.85546875" style="183" customWidth="1"/>
    <col min="14340" max="14340" width="7.85546875" style="183" customWidth="1"/>
    <col min="14341" max="14341" width="12.140625" style="183" customWidth="1"/>
    <col min="14342" max="14342" width="7.85546875" style="183" customWidth="1"/>
    <col min="14343" max="14343" width="12.28515625" style="183" customWidth="1"/>
    <col min="14344" max="14344" width="23.140625" style="183" customWidth="1"/>
    <col min="14345" max="14592" width="9.140625" style="183"/>
    <col min="14593" max="14593" width="6" style="183" customWidth="1"/>
    <col min="14594" max="14594" width="73.28515625" style="183" customWidth="1"/>
    <col min="14595" max="14595" width="13.85546875" style="183" customWidth="1"/>
    <col min="14596" max="14596" width="7.85546875" style="183" customWidth="1"/>
    <col min="14597" max="14597" width="12.140625" style="183" customWidth="1"/>
    <col min="14598" max="14598" width="7.85546875" style="183" customWidth="1"/>
    <col min="14599" max="14599" width="12.28515625" style="183" customWidth="1"/>
    <col min="14600" max="14600" width="23.140625" style="183" customWidth="1"/>
    <col min="14601" max="14848" width="9.140625" style="183"/>
    <col min="14849" max="14849" width="6" style="183" customWidth="1"/>
    <col min="14850" max="14850" width="73.28515625" style="183" customWidth="1"/>
    <col min="14851" max="14851" width="13.85546875" style="183" customWidth="1"/>
    <col min="14852" max="14852" width="7.85546875" style="183" customWidth="1"/>
    <col min="14853" max="14853" width="12.140625" style="183" customWidth="1"/>
    <col min="14854" max="14854" width="7.85546875" style="183" customWidth="1"/>
    <col min="14855" max="14855" width="12.28515625" style="183" customWidth="1"/>
    <col min="14856" max="14856" width="23.140625" style="183" customWidth="1"/>
    <col min="14857" max="15104" width="9.140625" style="183"/>
    <col min="15105" max="15105" width="6" style="183" customWidth="1"/>
    <col min="15106" max="15106" width="73.28515625" style="183" customWidth="1"/>
    <col min="15107" max="15107" width="13.85546875" style="183" customWidth="1"/>
    <col min="15108" max="15108" width="7.85546875" style="183" customWidth="1"/>
    <col min="15109" max="15109" width="12.140625" style="183" customWidth="1"/>
    <col min="15110" max="15110" width="7.85546875" style="183" customWidth="1"/>
    <col min="15111" max="15111" width="12.28515625" style="183" customWidth="1"/>
    <col min="15112" max="15112" width="23.140625" style="183" customWidth="1"/>
    <col min="15113" max="15360" width="9.140625" style="183"/>
    <col min="15361" max="15361" width="6" style="183" customWidth="1"/>
    <col min="15362" max="15362" width="73.28515625" style="183" customWidth="1"/>
    <col min="15363" max="15363" width="13.85546875" style="183" customWidth="1"/>
    <col min="15364" max="15364" width="7.85546875" style="183" customWidth="1"/>
    <col min="15365" max="15365" width="12.140625" style="183" customWidth="1"/>
    <col min="15366" max="15366" width="7.85546875" style="183" customWidth="1"/>
    <col min="15367" max="15367" width="12.28515625" style="183" customWidth="1"/>
    <col min="15368" max="15368" width="23.140625" style="183" customWidth="1"/>
    <col min="15369" max="15616" width="9.140625" style="183"/>
    <col min="15617" max="15617" width="6" style="183" customWidth="1"/>
    <col min="15618" max="15618" width="73.28515625" style="183" customWidth="1"/>
    <col min="15619" max="15619" width="13.85546875" style="183" customWidth="1"/>
    <col min="15620" max="15620" width="7.85546875" style="183" customWidth="1"/>
    <col min="15621" max="15621" width="12.140625" style="183" customWidth="1"/>
    <col min="15622" max="15622" width="7.85546875" style="183" customWidth="1"/>
    <col min="15623" max="15623" width="12.28515625" style="183" customWidth="1"/>
    <col min="15624" max="15624" width="23.140625" style="183" customWidth="1"/>
    <col min="15625" max="15872" width="9.140625" style="183"/>
    <col min="15873" max="15873" width="6" style="183" customWidth="1"/>
    <col min="15874" max="15874" width="73.28515625" style="183" customWidth="1"/>
    <col min="15875" max="15875" width="13.85546875" style="183" customWidth="1"/>
    <col min="15876" max="15876" width="7.85546875" style="183" customWidth="1"/>
    <col min="15877" max="15877" width="12.140625" style="183" customWidth="1"/>
    <col min="15878" max="15878" width="7.85546875" style="183" customWidth="1"/>
    <col min="15879" max="15879" width="12.28515625" style="183" customWidth="1"/>
    <col min="15880" max="15880" width="23.140625" style="183" customWidth="1"/>
    <col min="15881" max="16128" width="9.140625" style="183"/>
    <col min="16129" max="16129" width="6" style="183" customWidth="1"/>
    <col min="16130" max="16130" width="73.28515625" style="183" customWidth="1"/>
    <col min="16131" max="16131" width="13.85546875" style="183" customWidth="1"/>
    <col min="16132" max="16132" width="7.85546875" style="183" customWidth="1"/>
    <col min="16133" max="16133" width="12.140625" style="183" customWidth="1"/>
    <col min="16134" max="16134" width="7.85546875" style="183" customWidth="1"/>
    <col min="16135" max="16135" width="12.28515625" style="183" customWidth="1"/>
    <col min="16136" max="16136" width="23.140625" style="183" customWidth="1"/>
    <col min="16137" max="16384" width="9.140625" style="183"/>
  </cols>
  <sheetData>
    <row r="1" spans="1:9" ht="18">
      <c r="B1" s="1968" t="s">
        <v>1979</v>
      </c>
      <c r="C1" s="1968"/>
      <c r="D1" s="1968"/>
    </row>
    <row r="2" spans="1:9" ht="4.5" customHeight="1"/>
    <row r="3" spans="1:9" ht="36" customHeight="1">
      <c r="B3" s="1969" t="s">
        <v>1980</v>
      </c>
      <c r="C3" s="1969"/>
      <c r="D3" s="1969"/>
      <c r="E3" s="1969"/>
      <c r="F3" s="1969"/>
    </row>
    <row r="4" spans="1:9" ht="18.75" customHeight="1">
      <c r="A4" s="503"/>
      <c r="F4" s="2143" t="s">
        <v>2699</v>
      </c>
      <c r="G4" s="2143"/>
    </row>
    <row r="5" spans="1:9" ht="45">
      <c r="A5" s="279" t="s">
        <v>1631</v>
      </c>
      <c r="B5" s="279" t="s">
        <v>3</v>
      </c>
      <c r="C5" s="279" t="s">
        <v>1404</v>
      </c>
      <c r="D5" s="279" t="s">
        <v>5</v>
      </c>
      <c r="E5" s="279" t="s">
        <v>75</v>
      </c>
      <c r="F5" s="279" t="s">
        <v>74</v>
      </c>
      <c r="G5" s="279" t="s">
        <v>1347</v>
      </c>
    </row>
    <row r="6" spans="1:9" ht="15">
      <c r="A6" s="279">
        <v>1</v>
      </c>
      <c r="B6" s="279">
        <v>2</v>
      </c>
      <c r="C6" s="279">
        <v>3</v>
      </c>
      <c r="D6" s="279">
        <v>4</v>
      </c>
      <c r="E6" s="279">
        <v>5</v>
      </c>
      <c r="F6" s="279">
        <v>6</v>
      </c>
      <c r="G6" s="279">
        <v>7</v>
      </c>
    </row>
    <row r="7" spans="1:9" ht="14.25">
      <c r="A7" s="205">
        <v>1</v>
      </c>
      <c r="B7" s="158" t="s">
        <v>2291</v>
      </c>
      <c r="C7" s="205">
        <v>7130870014</v>
      </c>
      <c r="D7" s="1479" t="s">
        <v>155</v>
      </c>
      <c r="E7" s="206">
        <f>VLOOKUP(C7,'SOR RATE 2025-26'!A:D,4,0)</f>
        <v>294.69</v>
      </c>
      <c r="F7" s="205">
        <v>10</v>
      </c>
      <c r="G7" s="208">
        <f>E7*F7</f>
        <v>2946.9</v>
      </c>
      <c r="H7" s="1480" t="s">
        <v>2700</v>
      </c>
    </row>
    <row r="8" spans="1:9" ht="25.5">
      <c r="A8" s="275">
        <v>2</v>
      </c>
      <c r="B8" s="158" t="s">
        <v>2289</v>
      </c>
      <c r="C8" s="157">
        <v>7130870012</v>
      </c>
      <c r="D8" s="1478" t="s">
        <v>55</v>
      </c>
      <c r="E8" s="206">
        <f>VLOOKUP(C8,'SOR RATE 2025-26'!A:D,4,0)</f>
        <v>10138.59</v>
      </c>
      <c r="F8" s="205">
        <v>1</v>
      </c>
      <c r="G8" s="208">
        <f>E8*F8</f>
        <v>10138.59</v>
      </c>
      <c r="H8" s="1480" t="s">
        <v>2700</v>
      </c>
    </row>
    <row r="9" spans="1:9" ht="14.25">
      <c r="A9" s="205">
        <v>3</v>
      </c>
      <c r="B9" s="214" t="s">
        <v>1981</v>
      </c>
      <c r="C9" s="202">
        <v>7130620133</v>
      </c>
      <c r="D9" s="202" t="s">
        <v>25</v>
      </c>
      <c r="E9" s="206">
        <f>VLOOKUP(C9,'SOR RATE 2025-26'!A:D,4,0)</f>
        <v>121.12</v>
      </c>
      <c r="F9" s="1165">
        <v>1.5</v>
      </c>
      <c r="G9" s="208">
        <f>E9*F9</f>
        <v>181.68</v>
      </c>
    </row>
    <row r="10" spans="1:9" ht="14.25">
      <c r="A10" s="205">
        <v>4</v>
      </c>
      <c r="B10" s="214" t="s">
        <v>1982</v>
      </c>
      <c r="C10" s="202">
        <v>7130620140</v>
      </c>
      <c r="D10" s="202" t="s">
        <v>25</v>
      </c>
      <c r="E10" s="206">
        <f>VLOOKUP(C10,'SOR RATE 2025-26'!A:D,4,0)</f>
        <v>121.12</v>
      </c>
      <c r="F10" s="1165">
        <v>1.5</v>
      </c>
      <c r="G10" s="208">
        <f>E10*F10</f>
        <v>181.68</v>
      </c>
    </row>
    <row r="11" spans="1:9" ht="14.25">
      <c r="A11" s="205">
        <v>5</v>
      </c>
      <c r="B11" s="214" t="s">
        <v>471</v>
      </c>
      <c r="C11" s="202">
        <v>7130622922</v>
      </c>
      <c r="D11" s="202" t="s">
        <v>25</v>
      </c>
      <c r="E11" s="206">
        <f>VLOOKUP(C11,'SOR RATE 2025-26'!A:D,4,0)</f>
        <v>158.44</v>
      </c>
      <c r="F11" s="1165">
        <v>1</v>
      </c>
      <c r="G11" s="208">
        <f>E11*F11</f>
        <v>158.44</v>
      </c>
    </row>
    <row r="12" spans="1:9" ht="15">
      <c r="A12" s="279">
        <v>6</v>
      </c>
      <c r="B12" s="220" t="s">
        <v>45</v>
      </c>
      <c r="C12" s="1147"/>
      <c r="D12" s="1147"/>
      <c r="E12" s="1148"/>
      <c r="F12" s="1148"/>
      <c r="G12" s="1166">
        <f>SUM(G9:G11)+((G7+G8)*1.18)</f>
        <v>15962.678199999998</v>
      </c>
    </row>
    <row r="13" spans="1:9" ht="15">
      <c r="A13" s="1147">
        <v>7</v>
      </c>
      <c r="B13" s="220" t="s">
        <v>46</v>
      </c>
      <c r="C13" s="1147"/>
      <c r="D13" s="1147"/>
      <c r="E13" s="1148"/>
      <c r="F13" s="1148"/>
      <c r="G13" s="436">
        <f>G12/1.18</f>
        <v>13527.693389830509</v>
      </c>
      <c r="H13" s="829"/>
    </row>
    <row r="14" spans="1:9" ht="14.25">
      <c r="A14" s="205">
        <v>8</v>
      </c>
      <c r="B14" s="224" t="s">
        <v>2010</v>
      </c>
      <c r="C14" s="1149" t="s">
        <v>146</v>
      </c>
      <c r="D14" s="1149"/>
      <c r="E14" s="1150">
        <v>7.4999999999999997E-2</v>
      </c>
      <c r="F14" s="206"/>
      <c r="G14" s="206">
        <f>E14*G13</f>
        <v>1014.5770042372881</v>
      </c>
      <c r="H14" s="1009"/>
    </row>
    <row r="15" spans="1:9" ht="14.25">
      <c r="A15" s="205">
        <v>9</v>
      </c>
      <c r="B15" s="214" t="s">
        <v>1983</v>
      </c>
      <c r="C15" s="202"/>
      <c r="D15" s="202" t="s">
        <v>55</v>
      </c>
      <c r="E15" s="208">
        <v>2902.81</v>
      </c>
      <c r="F15" s="1167">
        <v>1</v>
      </c>
      <c r="G15" s="208">
        <f>E15*F15</f>
        <v>2902.81</v>
      </c>
      <c r="I15" s="1168"/>
    </row>
    <row r="16" spans="1:9" ht="14.25">
      <c r="A16" s="205">
        <v>10</v>
      </c>
      <c r="B16" s="1155" t="s">
        <v>1902</v>
      </c>
      <c r="C16" s="202"/>
      <c r="D16" s="202"/>
      <c r="E16" s="1158"/>
      <c r="F16" s="1167"/>
      <c r="G16" s="208"/>
      <c r="I16" s="1168"/>
    </row>
    <row r="17" spans="1:9" ht="15">
      <c r="A17" s="205" t="s">
        <v>1857</v>
      </c>
      <c r="B17" s="616" t="s">
        <v>2029</v>
      </c>
      <c r="C17" s="202"/>
      <c r="D17" s="202"/>
      <c r="E17" s="1119">
        <v>0.02</v>
      </c>
      <c r="F17" s="1167"/>
      <c r="G17" s="208">
        <f>E17*G13</f>
        <v>270.55386779661018</v>
      </c>
      <c r="I17" s="1168"/>
    </row>
    <row r="18" spans="1:9" ht="28.5">
      <c r="A18" s="205">
        <v>11</v>
      </c>
      <c r="B18" s="224" t="s">
        <v>2690</v>
      </c>
      <c r="C18" s="202"/>
      <c r="D18" s="202"/>
      <c r="E18" s="1158"/>
      <c r="F18" s="1167"/>
      <c r="G18" s="208">
        <f>(G17+G15+G14+G13)*0.125</f>
        <v>2214.4542827330506</v>
      </c>
      <c r="I18" s="1168"/>
    </row>
    <row r="19" spans="1:9" ht="15">
      <c r="A19" s="279">
        <v>12</v>
      </c>
      <c r="B19" s="235" t="s">
        <v>2335</v>
      </c>
      <c r="C19" s="452"/>
      <c r="D19" s="452"/>
      <c r="E19" s="1158"/>
      <c r="F19" s="1148"/>
      <c r="G19" s="1148">
        <f>G18+G17+G15+G14+G13</f>
        <v>19930.088544597456</v>
      </c>
      <c r="H19" s="951"/>
    </row>
    <row r="20" spans="1:9" ht="15">
      <c r="A20" s="205">
        <v>13</v>
      </c>
      <c r="B20" s="224" t="s">
        <v>2336</v>
      </c>
      <c r="C20" s="452"/>
      <c r="D20" s="452"/>
      <c r="E20" s="1157">
        <v>0.09</v>
      </c>
      <c r="F20" s="1169"/>
      <c r="G20" s="208">
        <f>G19*E20</f>
        <v>1793.7079690137709</v>
      </c>
      <c r="H20" s="951"/>
    </row>
    <row r="21" spans="1:9" ht="14.25">
      <c r="A21" s="205">
        <v>14</v>
      </c>
      <c r="B21" s="224" t="s">
        <v>2337</v>
      </c>
      <c r="C21" s="452"/>
      <c r="D21" s="452"/>
      <c r="E21" s="1157">
        <v>0.09</v>
      </c>
      <c r="F21" s="207"/>
      <c r="G21" s="208">
        <f>G19*E21</f>
        <v>1793.7079690137709</v>
      </c>
      <c r="H21" s="844"/>
    </row>
    <row r="22" spans="1:9" ht="14.25">
      <c r="A22" s="205">
        <v>15</v>
      </c>
      <c r="B22" s="224" t="s">
        <v>2338</v>
      </c>
      <c r="C22" s="452"/>
      <c r="D22" s="452"/>
      <c r="E22" s="1158"/>
      <c r="F22" s="207"/>
      <c r="G22" s="208">
        <f>G19+G20+G21</f>
        <v>23517.504482625001</v>
      </c>
    </row>
    <row r="23" spans="1:9" ht="15">
      <c r="A23" s="467">
        <v>16</v>
      </c>
      <c r="B23" s="235" t="s">
        <v>49</v>
      </c>
      <c r="C23" s="202"/>
      <c r="D23" s="202"/>
      <c r="E23" s="1158"/>
      <c r="F23" s="1148"/>
      <c r="G23" s="436">
        <f>ROUND(G22,0)</f>
        <v>23518</v>
      </c>
    </row>
    <row r="24" spans="1:9">
      <c r="A24" s="503"/>
      <c r="G24" s="951"/>
    </row>
    <row r="28" spans="1:9" ht="18.75" customHeight="1">
      <c r="A28" s="2019" t="s">
        <v>1447</v>
      </c>
      <c r="B28" s="2020"/>
      <c r="C28" s="2020"/>
      <c r="D28" s="2020"/>
      <c r="E28" s="2020"/>
      <c r="F28" s="2020"/>
      <c r="G28" s="2021"/>
    </row>
    <row r="29" spans="1:9" ht="17.25" customHeight="1">
      <c r="A29" s="2022" t="s">
        <v>1448</v>
      </c>
      <c r="B29" s="2023"/>
      <c r="C29" s="2023"/>
      <c r="D29" s="2023"/>
      <c r="E29" s="2023"/>
      <c r="F29" s="2023"/>
      <c r="G29" s="2024"/>
    </row>
    <row r="30" spans="1:9">
      <c r="A30" s="364"/>
      <c r="B30" s="365"/>
      <c r="C30" s="366"/>
      <c r="D30" s="363"/>
      <c r="E30" s="366"/>
      <c r="F30" s="366"/>
      <c r="G30" s="363"/>
    </row>
    <row r="31" spans="1:9" ht="30" customHeight="1">
      <c r="A31" s="1961" t="s">
        <v>2728</v>
      </c>
      <c r="B31" s="1961"/>
      <c r="C31" s="1961"/>
      <c r="D31" s="1961"/>
      <c r="E31" s="1961"/>
      <c r="F31" s="1961"/>
      <c r="G31" s="1961"/>
    </row>
    <row r="32" spans="1:9" ht="12.75" customHeight="1">
      <c r="A32" s="1961" t="s">
        <v>1856</v>
      </c>
      <c r="B32" s="1961"/>
      <c r="C32" s="1961"/>
      <c r="D32" s="1961"/>
      <c r="E32" s="1961"/>
      <c r="F32" s="1961"/>
      <c r="G32" s="1961"/>
    </row>
    <row r="34" spans="1:3" ht="60.75" customHeight="1">
      <c r="A34" s="489" t="s">
        <v>1984</v>
      </c>
      <c r="B34" s="2066" t="s">
        <v>1985</v>
      </c>
      <c r="C34" s="2066"/>
    </row>
  </sheetData>
  <mergeCells count="8">
    <mergeCell ref="B34:C34"/>
    <mergeCell ref="A29:G29"/>
    <mergeCell ref="A31:G31"/>
    <mergeCell ref="A32:G32"/>
    <mergeCell ref="B1:D1"/>
    <mergeCell ref="B3:F3"/>
    <mergeCell ref="F4:G4"/>
    <mergeCell ref="A28:G28"/>
  </mergeCells>
  <conditionalFormatting sqref="B12">
    <cfRule type="cellIs" dxfId="6" priority="2" stopIfTrue="1" operator="equal">
      <formula>"?"</formula>
    </cfRule>
  </conditionalFormatting>
  <conditionalFormatting sqref="B13">
    <cfRule type="cellIs" dxfId="5" priority="1" stopIfTrue="1" operator="equal">
      <formula>"?"</formula>
    </cfRule>
  </conditionalFormatting>
  <pageMargins left="0.70866141732283472" right="0.70866141732283472" top="0.74803149606299213" bottom="0.74803149606299213" header="0.31496062992125984" footer="0.31496062992125984"/>
  <pageSetup paperSize="9" scale="8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pane xSplit="2" ySplit="7" topLeftCell="C8" activePane="bottomRight" state="frozen"/>
      <selection pane="topRight" activeCell="C1" sqref="C1"/>
      <selection pane="bottomLeft" activeCell="A8" sqref="A8"/>
      <selection pane="bottomRight" activeCell="B3" sqref="B3:E3"/>
    </sheetView>
  </sheetViews>
  <sheetFormatPr defaultRowHeight="12.75"/>
  <cols>
    <col min="1" max="1" width="4.85546875" style="183" customWidth="1"/>
    <col min="2" max="2" width="71.28515625" style="183" customWidth="1"/>
    <col min="3" max="3" width="14.140625" style="183" customWidth="1"/>
    <col min="4" max="4" width="9.28515625" style="183" customWidth="1"/>
    <col min="5" max="5" width="16.85546875" style="183" customWidth="1"/>
    <col min="6" max="6" width="8" style="183" customWidth="1"/>
    <col min="7" max="7" width="11.5703125" style="183" customWidth="1"/>
    <col min="8" max="8" width="20" style="183" customWidth="1"/>
    <col min="9" max="9" width="9.42578125" style="183" customWidth="1"/>
    <col min="10" max="10" width="11.42578125" style="183" customWidth="1"/>
    <col min="11" max="256" width="9.140625" style="183"/>
    <col min="257" max="257" width="4.85546875" style="183" customWidth="1"/>
    <col min="258" max="258" width="71.28515625" style="183" customWidth="1"/>
    <col min="259" max="259" width="14.140625" style="183" customWidth="1"/>
    <col min="260" max="260" width="6.28515625" style="183" customWidth="1"/>
    <col min="261" max="261" width="9.85546875" style="183" customWidth="1"/>
    <col min="262" max="262" width="8" style="183" customWidth="1"/>
    <col min="263" max="263" width="11.5703125" style="183" customWidth="1"/>
    <col min="264" max="264" width="20" style="183" customWidth="1"/>
    <col min="265" max="265" width="49.140625" style="183" customWidth="1"/>
    <col min="266" max="512" width="9.140625" style="183"/>
    <col min="513" max="513" width="4.85546875" style="183" customWidth="1"/>
    <col min="514" max="514" width="71.28515625" style="183" customWidth="1"/>
    <col min="515" max="515" width="14.140625" style="183" customWidth="1"/>
    <col min="516" max="516" width="6.28515625" style="183" customWidth="1"/>
    <col min="517" max="517" width="9.85546875" style="183" customWidth="1"/>
    <col min="518" max="518" width="8" style="183" customWidth="1"/>
    <col min="519" max="519" width="11.5703125" style="183" customWidth="1"/>
    <col min="520" max="520" width="20" style="183" customWidth="1"/>
    <col min="521" max="521" width="49.140625" style="183" customWidth="1"/>
    <col min="522" max="768" width="9.140625" style="183"/>
    <col min="769" max="769" width="4.85546875" style="183" customWidth="1"/>
    <col min="770" max="770" width="71.28515625" style="183" customWidth="1"/>
    <col min="771" max="771" width="14.140625" style="183" customWidth="1"/>
    <col min="772" max="772" width="6.28515625" style="183" customWidth="1"/>
    <col min="773" max="773" width="9.85546875" style="183" customWidth="1"/>
    <col min="774" max="774" width="8" style="183" customWidth="1"/>
    <col min="775" max="775" width="11.5703125" style="183" customWidth="1"/>
    <col min="776" max="776" width="20" style="183" customWidth="1"/>
    <col min="777" max="777" width="49.140625" style="183" customWidth="1"/>
    <col min="778" max="1024" width="9.140625" style="183"/>
    <col min="1025" max="1025" width="4.85546875" style="183" customWidth="1"/>
    <col min="1026" max="1026" width="71.28515625" style="183" customWidth="1"/>
    <col min="1027" max="1027" width="14.140625" style="183" customWidth="1"/>
    <col min="1028" max="1028" width="6.28515625" style="183" customWidth="1"/>
    <col min="1029" max="1029" width="9.85546875" style="183" customWidth="1"/>
    <col min="1030" max="1030" width="8" style="183" customWidth="1"/>
    <col min="1031" max="1031" width="11.5703125" style="183" customWidth="1"/>
    <col min="1032" max="1032" width="20" style="183" customWidth="1"/>
    <col min="1033" max="1033" width="49.140625" style="183" customWidth="1"/>
    <col min="1034" max="1280" width="9.140625" style="183"/>
    <col min="1281" max="1281" width="4.85546875" style="183" customWidth="1"/>
    <col min="1282" max="1282" width="71.28515625" style="183" customWidth="1"/>
    <col min="1283" max="1283" width="14.140625" style="183" customWidth="1"/>
    <col min="1284" max="1284" width="6.28515625" style="183" customWidth="1"/>
    <col min="1285" max="1285" width="9.85546875" style="183" customWidth="1"/>
    <col min="1286" max="1286" width="8" style="183" customWidth="1"/>
    <col min="1287" max="1287" width="11.5703125" style="183" customWidth="1"/>
    <col min="1288" max="1288" width="20" style="183" customWidth="1"/>
    <col min="1289" max="1289" width="49.140625" style="183" customWidth="1"/>
    <col min="1290" max="1536" width="9.140625" style="183"/>
    <col min="1537" max="1537" width="4.85546875" style="183" customWidth="1"/>
    <col min="1538" max="1538" width="71.28515625" style="183" customWidth="1"/>
    <col min="1539" max="1539" width="14.140625" style="183" customWidth="1"/>
    <col min="1540" max="1540" width="6.28515625" style="183" customWidth="1"/>
    <col min="1541" max="1541" width="9.85546875" style="183" customWidth="1"/>
    <col min="1542" max="1542" width="8" style="183" customWidth="1"/>
    <col min="1543" max="1543" width="11.5703125" style="183" customWidth="1"/>
    <col min="1544" max="1544" width="20" style="183" customWidth="1"/>
    <col min="1545" max="1545" width="49.140625" style="183" customWidth="1"/>
    <col min="1546" max="1792" width="9.140625" style="183"/>
    <col min="1793" max="1793" width="4.85546875" style="183" customWidth="1"/>
    <col min="1794" max="1794" width="71.28515625" style="183" customWidth="1"/>
    <col min="1795" max="1795" width="14.140625" style="183" customWidth="1"/>
    <col min="1796" max="1796" width="6.28515625" style="183" customWidth="1"/>
    <col min="1797" max="1797" width="9.85546875" style="183" customWidth="1"/>
    <col min="1798" max="1798" width="8" style="183" customWidth="1"/>
    <col min="1799" max="1799" width="11.5703125" style="183" customWidth="1"/>
    <col min="1800" max="1800" width="20" style="183" customWidth="1"/>
    <col min="1801" max="1801" width="49.140625" style="183" customWidth="1"/>
    <col min="1802" max="2048" width="9.140625" style="183"/>
    <col min="2049" max="2049" width="4.85546875" style="183" customWidth="1"/>
    <col min="2050" max="2050" width="71.28515625" style="183" customWidth="1"/>
    <col min="2051" max="2051" width="14.140625" style="183" customWidth="1"/>
    <col min="2052" max="2052" width="6.28515625" style="183" customWidth="1"/>
    <col min="2053" max="2053" width="9.85546875" style="183" customWidth="1"/>
    <col min="2054" max="2054" width="8" style="183" customWidth="1"/>
    <col min="2055" max="2055" width="11.5703125" style="183" customWidth="1"/>
    <col min="2056" max="2056" width="20" style="183" customWidth="1"/>
    <col min="2057" max="2057" width="49.140625" style="183" customWidth="1"/>
    <col min="2058" max="2304" width="9.140625" style="183"/>
    <col min="2305" max="2305" width="4.85546875" style="183" customWidth="1"/>
    <col min="2306" max="2306" width="71.28515625" style="183" customWidth="1"/>
    <col min="2307" max="2307" width="14.140625" style="183" customWidth="1"/>
    <col min="2308" max="2308" width="6.28515625" style="183" customWidth="1"/>
    <col min="2309" max="2309" width="9.85546875" style="183" customWidth="1"/>
    <col min="2310" max="2310" width="8" style="183" customWidth="1"/>
    <col min="2311" max="2311" width="11.5703125" style="183" customWidth="1"/>
    <col min="2312" max="2312" width="20" style="183" customWidth="1"/>
    <col min="2313" max="2313" width="49.140625" style="183" customWidth="1"/>
    <col min="2314" max="2560" width="9.140625" style="183"/>
    <col min="2561" max="2561" width="4.85546875" style="183" customWidth="1"/>
    <col min="2562" max="2562" width="71.28515625" style="183" customWidth="1"/>
    <col min="2563" max="2563" width="14.140625" style="183" customWidth="1"/>
    <col min="2564" max="2564" width="6.28515625" style="183" customWidth="1"/>
    <col min="2565" max="2565" width="9.85546875" style="183" customWidth="1"/>
    <col min="2566" max="2566" width="8" style="183" customWidth="1"/>
    <col min="2567" max="2567" width="11.5703125" style="183" customWidth="1"/>
    <col min="2568" max="2568" width="20" style="183" customWidth="1"/>
    <col min="2569" max="2569" width="49.140625" style="183" customWidth="1"/>
    <col min="2570" max="2816" width="9.140625" style="183"/>
    <col min="2817" max="2817" width="4.85546875" style="183" customWidth="1"/>
    <col min="2818" max="2818" width="71.28515625" style="183" customWidth="1"/>
    <col min="2819" max="2819" width="14.140625" style="183" customWidth="1"/>
    <col min="2820" max="2820" width="6.28515625" style="183" customWidth="1"/>
    <col min="2821" max="2821" width="9.85546875" style="183" customWidth="1"/>
    <col min="2822" max="2822" width="8" style="183" customWidth="1"/>
    <col min="2823" max="2823" width="11.5703125" style="183" customWidth="1"/>
    <col min="2824" max="2824" width="20" style="183" customWidth="1"/>
    <col min="2825" max="2825" width="49.140625" style="183" customWidth="1"/>
    <col min="2826" max="3072" width="9.140625" style="183"/>
    <col min="3073" max="3073" width="4.85546875" style="183" customWidth="1"/>
    <col min="3074" max="3074" width="71.28515625" style="183" customWidth="1"/>
    <col min="3075" max="3075" width="14.140625" style="183" customWidth="1"/>
    <col min="3076" max="3076" width="6.28515625" style="183" customWidth="1"/>
    <col min="3077" max="3077" width="9.85546875" style="183" customWidth="1"/>
    <col min="3078" max="3078" width="8" style="183" customWidth="1"/>
    <col min="3079" max="3079" width="11.5703125" style="183" customWidth="1"/>
    <col min="3080" max="3080" width="20" style="183" customWidth="1"/>
    <col min="3081" max="3081" width="49.140625" style="183" customWidth="1"/>
    <col min="3082" max="3328" width="9.140625" style="183"/>
    <col min="3329" max="3329" width="4.85546875" style="183" customWidth="1"/>
    <col min="3330" max="3330" width="71.28515625" style="183" customWidth="1"/>
    <col min="3331" max="3331" width="14.140625" style="183" customWidth="1"/>
    <col min="3332" max="3332" width="6.28515625" style="183" customWidth="1"/>
    <col min="3333" max="3333" width="9.85546875" style="183" customWidth="1"/>
    <col min="3334" max="3334" width="8" style="183" customWidth="1"/>
    <col min="3335" max="3335" width="11.5703125" style="183" customWidth="1"/>
    <col min="3336" max="3336" width="20" style="183" customWidth="1"/>
    <col min="3337" max="3337" width="49.140625" style="183" customWidth="1"/>
    <col min="3338" max="3584" width="9.140625" style="183"/>
    <col min="3585" max="3585" width="4.85546875" style="183" customWidth="1"/>
    <col min="3586" max="3586" width="71.28515625" style="183" customWidth="1"/>
    <col min="3587" max="3587" width="14.140625" style="183" customWidth="1"/>
    <col min="3588" max="3588" width="6.28515625" style="183" customWidth="1"/>
    <col min="3589" max="3589" width="9.85546875" style="183" customWidth="1"/>
    <col min="3590" max="3590" width="8" style="183" customWidth="1"/>
    <col min="3591" max="3591" width="11.5703125" style="183" customWidth="1"/>
    <col min="3592" max="3592" width="20" style="183" customWidth="1"/>
    <col min="3593" max="3593" width="49.140625" style="183" customWidth="1"/>
    <col min="3594" max="3840" width="9.140625" style="183"/>
    <col min="3841" max="3841" width="4.85546875" style="183" customWidth="1"/>
    <col min="3842" max="3842" width="71.28515625" style="183" customWidth="1"/>
    <col min="3843" max="3843" width="14.140625" style="183" customWidth="1"/>
    <col min="3844" max="3844" width="6.28515625" style="183" customWidth="1"/>
    <col min="3845" max="3845" width="9.85546875" style="183" customWidth="1"/>
    <col min="3846" max="3846" width="8" style="183" customWidth="1"/>
    <col min="3847" max="3847" width="11.5703125" style="183" customWidth="1"/>
    <col min="3848" max="3848" width="20" style="183" customWidth="1"/>
    <col min="3849" max="3849" width="49.140625" style="183" customWidth="1"/>
    <col min="3850" max="4096" width="9.140625" style="183"/>
    <col min="4097" max="4097" width="4.85546875" style="183" customWidth="1"/>
    <col min="4098" max="4098" width="71.28515625" style="183" customWidth="1"/>
    <col min="4099" max="4099" width="14.140625" style="183" customWidth="1"/>
    <col min="4100" max="4100" width="6.28515625" style="183" customWidth="1"/>
    <col min="4101" max="4101" width="9.85546875" style="183" customWidth="1"/>
    <col min="4102" max="4102" width="8" style="183" customWidth="1"/>
    <col min="4103" max="4103" width="11.5703125" style="183" customWidth="1"/>
    <col min="4104" max="4104" width="20" style="183" customWidth="1"/>
    <col min="4105" max="4105" width="49.140625" style="183" customWidth="1"/>
    <col min="4106" max="4352" width="9.140625" style="183"/>
    <col min="4353" max="4353" width="4.85546875" style="183" customWidth="1"/>
    <col min="4354" max="4354" width="71.28515625" style="183" customWidth="1"/>
    <col min="4355" max="4355" width="14.140625" style="183" customWidth="1"/>
    <col min="4356" max="4356" width="6.28515625" style="183" customWidth="1"/>
    <col min="4357" max="4357" width="9.85546875" style="183" customWidth="1"/>
    <col min="4358" max="4358" width="8" style="183" customWidth="1"/>
    <col min="4359" max="4359" width="11.5703125" style="183" customWidth="1"/>
    <col min="4360" max="4360" width="20" style="183" customWidth="1"/>
    <col min="4361" max="4361" width="49.140625" style="183" customWidth="1"/>
    <col min="4362" max="4608" width="9.140625" style="183"/>
    <col min="4609" max="4609" width="4.85546875" style="183" customWidth="1"/>
    <col min="4610" max="4610" width="71.28515625" style="183" customWidth="1"/>
    <col min="4611" max="4611" width="14.140625" style="183" customWidth="1"/>
    <col min="4612" max="4612" width="6.28515625" style="183" customWidth="1"/>
    <col min="4613" max="4613" width="9.85546875" style="183" customWidth="1"/>
    <col min="4614" max="4614" width="8" style="183" customWidth="1"/>
    <col min="4615" max="4615" width="11.5703125" style="183" customWidth="1"/>
    <col min="4616" max="4616" width="20" style="183" customWidth="1"/>
    <col min="4617" max="4617" width="49.140625" style="183" customWidth="1"/>
    <col min="4618" max="4864" width="9.140625" style="183"/>
    <col min="4865" max="4865" width="4.85546875" style="183" customWidth="1"/>
    <col min="4866" max="4866" width="71.28515625" style="183" customWidth="1"/>
    <col min="4867" max="4867" width="14.140625" style="183" customWidth="1"/>
    <col min="4868" max="4868" width="6.28515625" style="183" customWidth="1"/>
    <col min="4869" max="4869" width="9.85546875" style="183" customWidth="1"/>
    <col min="4870" max="4870" width="8" style="183" customWidth="1"/>
    <col min="4871" max="4871" width="11.5703125" style="183" customWidth="1"/>
    <col min="4872" max="4872" width="20" style="183" customWidth="1"/>
    <col min="4873" max="4873" width="49.140625" style="183" customWidth="1"/>
    <col min="4874" max="5120" width="9.140625" style="183"/>
    <col min="5121" max="5121" width="4.85546875" style="183" customWidth="1"/>
    <col min="5122" max="5122" width="71.28515625" style="183" customWidth="1"/>
    <col min="5123" max="5123" width="14.140625" style="183" customWidth="1"/>
    <col min="5124" max="5124" width="6.28515625" style="183" customWidth="1"/>
    <col min="5125" max="5125" width="9.85546875" style="183" customWidth="1"/>
    <col min="5126" max="5126" width="8" style="183" customWidth="1"/>
    <col min="5127" max="5127" width="11.5703125" style="183" customWidth="1"/>
    <col min="5128" max="5128" width="20" style="183" customWidth="1"/>
    <col min="5129" max="5129" width="49.140625" style="183" customWidth="1"/>
    <col min="5130" max="5376" width="9.140625" style="183"/>
    <col min="5377" max="5377" width="4.85546875" style="183" customWidth="1"/>
    <col min="5378" max="5378" width="71.28515625" style="183" customWidth="1"/>
    <col min="5379" max="5379" width="14.140625" style="183" customWidth="1"/>
    <col min="5380" max="5380" width="6.28515625" style="183" customWidth="1"/>
    <col min="5381" max="5381" width="9.85546875" style="183" customWidth="1"/>
    <col min="5382" max="5382" width="8" style="183" customWidth="1"/>
    <col min="5383" max="5383" width="11.5703125" style="183" customWidth="1"/>
    <col min="5384" max="5384" width="20" style="183" customWidth="1"/>
    <col min="5385" max="5385" width="49.140625" style="183" customWidth="1"/>
    <col min="5386" max="5632" width="9.140625" style="183"/>
    <col min="5633" max="5633" width="4.85546875" style="183" customWidth="1"/>
    <col min="5634" max="5634" width="71.28515625" style="183" customWidth="1"/>
    <col min="5635" max="5635" width="14.140625" style="183" customWidth="1"/>
    <col min="5636" max="5636" width="6.28515625" style="183" customWidth="1"/>
    <col min="5637" max="5637" width="9.85546875" style="183" customWidth="1"/>
    <col min="5638" max="5638" width="8" style="183" customWidth="1"/>
    <col min="5639" max="5639" width="11.5703125" style="183" customWidth="1"/>
    <col min="5640" max="5640" width="20" style="183" customWidth="1"/>
    <col min="5641" max="5641" width="49.140625" style="183" customWidth="1"/>
    <col min="5642" max="5888" width="9.140625" style="183"/>
    <col min="5889" max="5889" width="4.85546875" style="183" customWidth="1"/>
    <col min="5890" max="5890" width="71.28515625" style="183" customWidth="1"/>
    <col min="5891" max="5891" width="14.140625" style="183" customWidth="1"/>
    <col min="5892" max="5892" width="6.28515625" style="183" customWidth="1"/>
    <col min="5893" max="5893" width="9.85546875" style="183" customWidth="1"/>
    <col min="5894" max="5894" width="8" style="183" customWidth="1"/>
    <col min="5895" max="5895" width="11.5703125" style="183" customWidth="1"/>
    <col min="5896" max="5896" width="20" style="183" customWidth="1"/>
    <col min="5897" max="5897" width="49.140625" style="183" customWidth="1"/>
    <col min="5898" max="6144" width="9.140625" style="183"/>
    <col min="6145" max="6145" width="4.85546875" style="183" customWidth="1"/>
    <col min="6146" max="6146" width="71.28515625" style="183" customWidth="1"/>
    <col min="6147" max="6147" width="14.140625" style="183" customWidth="1"/>
    <col min="6148" max="6148" width="6.28515625" style="183" customWidth="1"/>
    <col min="6149" max="6149" width="9.85546875" style="183" customWidth="1"/>
    <col min="6150" max="6150" width="8" style="183" customWidth="1"/>
    <col min="6151" max="6151" width="11.5703125" style="183" customWidth="1"/>
    <col min="6152" max="6152" width="20" style="183" customWidth="1"/>
    <col min="6153" max="6153" width="49.140625" style="183" customWidth="1"/>
    <col min="6154" max="6400" width="9.140625" style="183"/>
    <col min="6401" max="6401" width="4.85546875" style="183" customWidth="1"/>
    <col min="6402" max="6402" width="71.28515625" style="183" customWidth="1"/>
    <col min="6403" max="6403" width="14.140625" style="183" customWidth="1"/>
    <col min="6404" max="6404" width="6.28515625" style="183" customWidth="1"/>
    <col min="6405" max="6405" width="9.85546875" style="183" customWidth="1"/>
    <col min="6406" max="6406" width="8" style="183" customWidth="1"/>
    <col min="6407" max="6407" width="11.5703125" style="183" customWidth="1"/>
    <col min="6408" max="6408" width="20" style="183" customWidth="1"/>
    <col min="6409" max="6409" width="49.140625" style="183" customWidth="1"/>
    <col min="6410" max="6656" width="9.140625" style="183"/>
    <col min="6657" max="6657" width="4.85546875" style="183" customWidth="1"/>
    <col min="6658" max="6658" width="71.28515625" style="183" customWidth="1"/>
    <col min="6659" max="6659" width="14.140625" style="183" customWidth="1"/>
    <col min="6660" max="6660" width="6.28515625" style="183" customWidth="1"/>
    <col min="6661" max="6661" width="9.85546875" style="183" customWidth="1"/>
    <col min="6662" max="6662" width="8" style="183" customWidth="1"/>
    <col min="6663" max="6663" width="11.5703125" style="183" customWidth="1"/>
    <col min="6664" max="6664" width="20" style="183" customWidth="1"/>
    <col min="6665" max="6665" width="49.140625" style="183" customWidth="1"/>
    <col min="6666" max="6912" width="9.140625" style="183"/>
    <col min="6913" max="6913" width="4.85546875" style="183" customWidth="1"/>
    <col min="6914" max="6914" width="71.28515625" style="183" customWidth="1"/>
    <col min="6915" max="6915" width="14.140625" style="183" customWidth="1"/>
    <col min="6916" max="6916" width="6.28515625" style="183" customWidth="1"/>
    <col min="6917" max="6917" width="9.85546875" style="183" customWidth="1"/>
    <col min="6918" max="6918" width="8" style="183" customWidth="1"/>
    <col min="6919" max="6919" width="11.5703125" style="183" customWidth="1"/>
    <col min="6920" max="6920" width="20" style="183" customWidth="1"/>
    <col min="6921" max="6921" width="49.140625" style="183" customWidth="1"/>
    <col min="6922" max="7168" width="9.140625" style="183"/>
    <col min="7169" max="7169" width="4.85546875" style="183" customWidth="1"/>
    <col min="7170" max="7170" width="71.28515625" style="183" customWidth="1"/>
    <col min="7171" max="7171" width="14.140625" style="183" customWidth="1"/>
    <col min="7172" max="7172" width="6.28515625" style="183" customWidth="1"/>
    <col min="7173" max="7173" width="9.85546875" style="183" customWidth="1"/>
    <col min="7174" max="7174" width="8" style="183" customWidth="1"/>
    <col min="7175" max="7175" width="11.5703125" style="183" customWidth="1"/>
    <col min="7176" max="7176" width="20" style="183" customWidth="1"/>
    <col min="7177" max="7177" width="49.140625" style="183" customWidth="1"/>
    <col min="7178" max="7424" width="9.140625" style="183"/>
    <col min="7425" max="7425" width="4.85546875" style="183" customWidth="1"/>
    <col min="7426" max="7426" width="71.28515625" style="183" customWidth="1"/>
    <col min="7427" max="7427" width="14.140625" style="183" customWidth="1"/>
    <col min="7428" max="7428" width="6.28515625" style="183" customWidth="1"/>
    <col min="7429" max="7429" width="9.85546875" style="183" customWidth="1"/>
    <col min="7430" max="7430" width="8" style="183" customWidth="1"/>
    <col min="7431" max="7431" width="11.5703125" style="183" customWidth="1"/>
    <col min="7432" max="7432" width="20" style="183" customWidth="1"/>
    <col min="7433" max="7433" width="49.140625" style="183" customWidth="1"/>
    <col min="7434" max="7680" width="9.140625" style="183"/>
    <col min="7681" max="7681" width="4.85546875" style="183" customWidth="1"/>
    <col min="7682" max="7682" width="71.28515625" style="183" customWidth="1"/>
    <col min="7683" max="7683" width="14.140625" style="183" customWidth="1"/>
    <col min="7684" max="7684" width="6.28515625" style="183" customWidth="1"/>
    <col min="7685" max="7685" width="9.85546875" style="183" customWidth="1"/>
    <col min="7686" max="7686" width="8" style="183" customWidth="1"/>
    <col min="7687" max="7687" width="11.5703125" style="183" customWidth="1"/>
    <col min="7688" max="7688" width="20" style="183" customWidth="1"/>
    <col min="7689" max="7689" width="49.140625" style="183" customWidth="1"/>
    <col min="7690" max="7936" width="9.140625" style="183"/>
    <col min="7937" max="7937" width="4.85546875" style="183" customWidth="1"/>
    <col min="7938" max="7938" width="71.28515625" style="183" customWidth="1"/>
    <col min="7939" max="7939" width="14.140625" style="183" customWidth="1"/>
    <col min="7940" max="7940" width="6.28515625" style="183" customWidth="1"/>
    <col min="7941" max="7941" width="9.85546875" style="183" customWidth="1"/>
    <col min="7942" max="7942" width="8" style="183" customWidth="1"/>
    <col min="7943" max="7943" width="11.5703125" style="183" customWidth="1"/>
    <col min="7944" max="7944" width="20" style="183" customWidth="1"/>
    <col min="7945" max="7945" width="49.140625" style="183" customWidth="1"/>
    <col min="7946" max="8192" width="9.140625" style="183"/>
    <col min="8193" max="8193" width="4.85546875" style="183" customWidth="1"/>
    <col min="8194" max="8194" width="71.28515625" style="183" customWidth="1"/>
    <col min="8195" max="8195" width="14.140625" style="183" customWidth="1"/>
    <col min="8196" max="8196" width="6.28515625" style="183" customWidth="1"/>
    <col min="8197" max="8197" width="9.85546875" style="183" customWidth="1"/>
    <col min="8198" max="8198" width="8" style="183" customWidth="1"/>
    <col min="8199" max="8199" width="11.5703125" style="183" customWidth="1"/>
    <col min="8200" max="8200" width="20" style="183" customWidth="1"/>
    <col min="8201" max="8201" width="49.140625" style="183" customWidth="1"/>
    <col min="8202" max="8448" width="9.140625" style="183"/>
    <col min="8449" max="8449" width="4.85546875" style="183" customWidth="1"/>
    <col min="8450" max="8450" width="71.28515625" style="183" customWidth="1"/>
    <col min="8451" max="8451" width="14.140625" style="183" customWidth="1"/>
    <col min="8452" max="8452" width="6.28515625" style="183" customWidth="1"/>
    <col min="8453" max="8453" width="9.85546875" style="183" customWidth="1"/>
    <col min="8454" max="8454" width="8" style="183" customWidth="1"/>
    <col min="8455" max="8455" width="11.5703125" style="183" customWidth="1"/>
    <col min="8456" max="8456" width="20" style="183" customWidth="1"/>
    <col min="8457" max="8457" width="49.140625" style="183" customWidth="1"/>
    <col min="8458" max="8704" width="9.140625" style="183"/>
    <col min="8705" max="8705" width="4.85546875" style="183" customWidth="1"/>
    <col min="8706" max="8706" width="71.28515625" style="183" customWidth="1"/>
    <col min="8707" max="8707" width="14.140625" style="183" customWidth="1"/>
    <col min="8708" max="8708" width="6.28515625" style="183" customWidth="1"/>
    <col min="8709" max="8709" width="9.85546875" style="183" customWidth="1"/>
    <col min="8710" max="8710" width="8" style="183" customWidth="1"/>
    <col min="8711" max="8711" width="11.5703125" style="183" customWidth="1"/>
    <col min="8712" max="8712" width="20" style="183" customWidth="1"/>
    <col min="8713" max="8713" width="49.140625" style="183" customWidth="1"/>
    <col min="8714" max="8960" width="9.140625" style="183"/>
    <col min="8961" max="8961" width="4.85546875" style="183" customWidth="1"/>
    <col min="8962" max="8962" width="71.28515625" style="183" customWidth="1"/>
    <col min="8963" max="8963" width="14.140625" style="183" customWidth="1"/>
    <col min="8964" max="8964" width="6.28515625" style="183" customWidth="1"/>
    <col min="8965" max="8965" width="9.85546875" style="183" customWidth="1"/>
    <col min="8966" max="8966" width="8" style="183" customWidth="1"/>
    <col min="8967" max="8967" width="11.5703125" style="183" customWidth="1"/>
    <col min="8968" max="8968" width="20" style="183" customWidth="1"/>
    <col min="8969" max="8969" width="49.140625" style="183" customWidth="1"/>
    <col min="8970" max="9216" width="9.140625" style="183"/>
    <col min="9217" max="9217" width="4.85546875" style="183" customWidth="1"/>
    <col min="9218" max="9218" width="71.28515625" style="183" customWidth="1"/>
    <col min="9219" max="9219" width="14.140625" style="183" customWidth="1"/>
    <col min="9220" max="9220" width="6.28515625" style="183" customWidth="1"/>
    <col min="9221" max="9221" width="9.85546875" style="183" customWidth="1"/>
    <col min="9222" max="9222" width="8" style="183" customWidth="1"/>
    <col min="9223" max="9223" width="11.5703125" style="183" customWidth="1"/>
    <col min="9224" max="9224" width="20" style="183" customWidth="1"/>
    <col min="9225" max="9225" width="49.140625" style="183" customWidth="1"/>
    <col min="9226" max="9472" width="9.140625" style="183"/>
    <col min="9473" max="9473" width="4.85546875" style="183" customWidth="1"/>
    <col min="9474" max="9474" width="71.28515625" style="183" customWidth="1"/>
    <col min="9475" max="9475" width="14.140625" style="183" customWidth="1"/>
    <col min="9476" max="9476" width="6.28515625" style="183" customWidth="1"/>
    <col min="9477" max="9477" width="9.85546875" style="183" customWidth="1"/>
    <col min="9478" max="9478" width="8" style="183" customWidth="1"/>
    <col min="9479" max="9479" width="11.5703125" style="183" customWidth="1"/>
    <col min="9480" max="9480" width="20" style="183" customWidth="1"/>
    <col min="9481" max="9481" width="49.140625" style="183" customWidth="1"/>
    <col min="9482" max="9728" width="9.140625" style="183"/>
    <col min="9729" max="9729" width="4.85546875" style="183" customWidth="1"/>
    <col min="9730" max="9730" width="71.28515625" style="183" customWidth="1"/>
    <col min="9731" max="9731" width="14.140625" style="183" customWidth="1"/>
    <col min="9732" max="9732" width="6.28515625" style="183" customWidth="1"/>
    <col min="9733" max="9733" width="9.85546875" style="183" customWidth="1"/>
    <col min="9734" max="9734" width="8" style="183" customWidth="1"/>
    <col min="9735" max="9735" width="11.5703125" style="183" customWidth="1"/>
    <col min="9736" max="9736" width="20" style="183" customWidth="1"/>
    <col min="9737" max="9737" width="49.140625" style="183" customWidth="1"/>
    <col min="9738" max="9984" width="9.140625" style="183"/>
    <col min="9985" max="9985" width="4.85546875" style="183" customWidth="1"/>
    <col min="9986" max="9986" width="71.28515625" style="183" customWidth="1"/>
    <col min="9987" max="9987" width="14.140625" style="183" customWidth="1"/>
    <col min="9988" max="9988" width="6.28515625" style="183" customWidth="1"/>
    <col min="9989" max="9989" width="9.85546875" style="183" customWidth="1"/>
    <col min="9990" max="9990" width="8" style="183" customWidth="1"/>
    <col min="9991" max="9991" width="11.5703125" style="183" customWidth="1"/>
    <col min="9992" max="9992" width="20" style="183" customWidth="1"/>
    <col min="9993" max="9993" width="49.140625" style="183" customWidth="1"/>
    <col min="9994" max="10240" width="9.140625" style="183"/>
    <col min="10241" max="10241" width="4.85546875" style="183" customWidth="1"/>
    <col min="10242" max="10242" width="71.28515625" style="183" customWidth="1"/>
    <col min="10243" max="10243" width="14.140625" style="183" customWidth="1"/>
    <col min="10244" max="10244" width="6.28515625" style="183" customWidth="1"/>
    <col min="10245" max="10245" width="9.85546875" style="183" customWidth="1"/>
    <col min="10246" max="10246" width="8" style="183" customWidth="1"/>
    <col min="10247" max="10247" width="11.5703125" style="183" customWidth="1"/>
    <col min="10248" max="10248" width="20" style="183" customWidth="1"/>
    <col min="10249" max="10249" width="49.140625" style="183" customWidth="1"/>
    <col min="10250" max="10496" width="9.140625" style="183"/>
    <col min="10497" max="10497" width="4.85546875" style="183" customWidth="1"/>
    <col min="10498" max="10498" width="71.28515625" style="183" customWidth="1"/>
    <col min="10499" max="10499" width="14.140625" style="183" customWidth="1"/>
    <col min="10500" max="10500" width="6.28515625" style="183" customWidth="1"/>
    <col min="10501" max="10501" width="9.85546875" style="183" customWidth="1"/>
    <col min="10502" max="10502" width="8" style="183" customWidth="1"/>
    <col min="10503" max="10503" width="11.5703125" style="183" customWidth="1"/>
    <col min="10504" max="10504" width="20" style="183" customWidth="1"/>
    <col min="10505" max="10505" width="49.140625" style="183" customWidth="1"/>
    <col min="10506" max="10752" width="9.140625" style="183"/>
    <col min="10753" max="10753" width="4.85546875" style="183" customWidth="1"/>
    <col min="10754" max="10754" width="71.28515625" style="183" customWidth="1"/>
    <col min="10755" max="10755" width="14.140625" style="183" customWidth="1"/>
    <col min="10756" max="10756" width="6.28515625" style="183" customWidth="1"/>
    <col min="10757" max="10757" width="9.85546875" style="183" customWidth="1"/>
    <col min="10758" max="10758" width="8" style="183" customWidth="1"/>
    <col min="10759" max="10759" width="11.5703125" style="183" customWidth="1"/>
    <col min="10760" max="10760" width="20" style="183" customWidth="1"/>
    <col min="10761" max="10761" width="49.140625" style="183" customWidth="1"/>
    <col min="10762" max="11008" width="9.140625" style="183"/>
    <col min="11009" max="11009" width="4.85546875" style="183" customWidth="1"/>
    <col min="11010" max="11010" width="71.28515625" style="183" customWidth="1"/>
    <col min="11011" max="11011" width="14.140625" style="183" customWidth="1"/>
    <col min="11012" max="11012" width="6.28515625" style="183" customWidth="1"/>
    <col min="11013" max="11013" width="9.85546875" style="183" customWidth="1"/>
    <col min="11014" max="11014" width="8" style="183" customWidth="1"/>
    <col min="11015" max="11015" width="11.5703125" style="183" customWidth="1"/>
    <col min="11016" max="11016" width="20" style="183" customWidth="1"/>
    <col min="11017" max="11017" width="49.140625" style="183" customWidth="1"/>
    <col min="11018" max="11264" width="9.140625" style="183"/>
    <col min="11265" max="11265" width="4.85546875" style="183" customWidth="1"/>
    <col min="11266" max="11266" width="71.28515625" style="183" customWidth="1"/>
    <col min="11267" max="11267" width="14.140625" style="183" customWidth="1"/>
    <col min="11268" max="11268" width="6.28515625" style="183" customWidth="1"/>
    <col min="11269" max="11269" width="9.85546875" style="183" customWidth="1"/>
    <col min="11270" max="11270" width="8" style="183" customWidth="1"/>
    <col min="11271" max="11271" width="11.5703125" style="183" customWidth="1"/>
    <col min="11272" max="11272" width="20" style="183" customWidth="1"/>
    <col min="11273" max="11273" width="49.140625" style="183" customWidth="1"/>
    <col min="11274" max="11520" width="9.140625" style="183"/>
    <col min="11521" max="11521" width="4.85546875" style="183" customWidth="1"/>
    <col min="11522" max="11522" width="71.28515625" style="183" customWidth="1"/>
    <col min="11523" max="11523" width="14.140625" style="183" customWidth="1"/>
    <col min="11524" max="11524" width="6.28515625" style="183" customWidth="1"/>
    <col min="11525" max="11525" width="9.85546875" style="183" customWidth="1"/>
    <col min="11526" max="11526" width="8" style="183" customWidth="1"/>
    <col min="11527" max="11527" width="11.5703125" style="183" customWidth="1"/>
    <col min="11528" max="11528" width="20" style="183" customWidth="1"/>
    <col min="11529" max="11529" width="49.140625" style="183" customWidth="1"/>
    <col min="11530" max="11776" width="9.140625" style="183"/>
    <col min="11777" max="11777" width="4.85546875" style="183" customWidth="1"/>
    <col min="11778" max="11778" width="71.28515625" style="183" customWidth="1"/>
    <col min="11779" max="11779" width="14.140625" style="183" customWidth="1"/>
    <col min="11780" max="11780" width="6.28515625" style="183" customWidth="1"/>
    <col min="11781" max="11781" width="9.85546875" style="183" customWidth="1"/>
    <col min="11782" max="11782" width="8" style="183" customWidth="1"/>
    <col min="11783" max="11783" width="11.5703125" style="183" customWidth="1"/>
    <col min="11784" max="11784" width="20" style="183" customWidth="1"/>
    <col min="11785" max="11785" width="49.140625" style="183" customWidth="1"/>
    <col min="11786" max="12032" width="9.140625" style="183"/>
    <col min="12033" max="12033" width="4.85546875" style="183" customWidth="1"/>
    <col min="12034" max="12034" width="71.28515625" style="183" customWidth="1"/>
    <col min="12035" max="12035" width="14.140625" style="183" customWidth="1"/>
    <col min="12036" max="12036" width="6.28515625" style="183" customWidth="1"/>
    <col min="12037" max="12037" width="9.85546875" style="183" customWidth="1"/>
    <col min="12038" max="12038" width="8" style="183" customWidth="1"/>
    <col min="12039" max="12039" width="11.5703125" style="183" customWidth="1"/>
    <col min="12040" max="12040" width="20" style="183" customWidth="1"/>
    <col min="12041" max="12041" width="49.140625" style="183" customWidth="1"/>
    <col min="12042" max="12288" width="9.140625" style="183"/>
    <col min="12289" max="12289" width="4.85546875" style="183" customWidth="1"/>
    <col min="12290" max="12290" width="71.28515625" style="183" customWidth="1"/>
    <col min="12291" max="12291" width="14.140625" style="183" customWidth="1"/>
    <col min="12292" max="12292" width="6.28515625" style="183" customWidth="1"/>
    <col min="12293" max="12293" width="9.85546875" style="183" customWidth="1"/>
    <col min="12294" max="12294" width="8" style="183" customWidth="1"/>
    <col min="12295" max="12295" width="11.5703125" style="183" customWidth="1"/>
    <col min="12296" max="12296" width="20" style="183" customWidth="1"/>
    <col min="12297" max="12297" width="49.140625" style="183" customWidth="1"/>
    <col min="12298" max="12544" width="9.140625" style="183"/>
    <col min="12545" max="12545" width="4.85546875" style="183" customWidth="1"/>
    <col min="12546" max="12546" width="71.28515625" style="183" customWidth="1"/>
    <col min="12547" max="12547" width="14.140625" style="183" customWidth="1"/>
    <col min="12548" max="12548" width="6.28515625" style="183" customWidth="1"/>
    <col min="12549" max="12549" width="9.85546875" style="183" customWidth="1"/>
    <col min="12550" max="12550" width="8" style="183" customWidth="1"/>
    <col min="12551" max="12551" width="11.5703125" style="183" customWidth="1"/>
    <col min="12552" max="12552" width="20" style="183" customWidth="1"/>
    <col min="12553" max="12553" width="49.140625" style="183" customWidth="1"/>
    <col min="12554" max="12800" width="9.140625" style="183"/>
    <col min="12801" max="12801" width="4.85546875" style="183" customWidth="1"/>
    <col min="12802" max="12802" width="71.28515625" style="183" customWidth="1"/>
    <col min="12803" max="12803" width="14.140625" style="183" customWidth="1"/>
    <col min="12804" max="12804" width="6.28515625" style="183" customWidth="1"/>
    <col min="12805" max="12805" width="9.85546875" style="183" customWidth="1"/>
    <col min="12806" max="12806" width="8" style="183" customWidth="1"/>
    <col min="12807" max="12807" width="11.5703125" style="183" customWidth="1"/>
    <col min="12808" max="12808" width="20" style="183" customWidth="1"/>
    <col min="12809" max="12809" width="49.140625" style="183" customWidth="1"/>
    <col min="12810" max="13056" width="9.140625" style="183"/>
    <col min="13057" max="13057" width="4.85546875" style="183" customWidth="1"/>
    <col min="13058" max="13058" width="71.28515625" style="183" customWidth="1"/>
    <col min="13059" max="13059" width="14.140625" style="183" customWidth="1"/>
    <col min="13060" max="13060" width="6.28515625" style="183" customWidth="1"/>
    <col min="13061" max="13061" width="9.85546875" style="183" customWidth="1"/>
    <col min="13062" max="13062" width="8" style="183" customWidth="1"/>
    <col min="13063" max="13063" width="11.5703125" style="183" customWidth="1"/>
    <col min="13064" max="13064" width="20" style="183" customWidth="1"/>
    <col min="13065" max="13065" width="49.140625" style="183" customWidth="1"/>
    <col min="13066" max="13312" width="9.140625" style="183"/>
    <col min="13313" max="13313" width="4.85546875" style="183" customWidth="1"/>
    <col min="13314" max="13314" width="71.28515625" style="183" customWidth="1"/>
    <col min="13315" max="13315" width="14.140625" style="183" customWidth="1"/>
    <col min="13316" max="13316" width="6.28515625" style="183" customWidth="1"/>
    <col min="13317" max="13317" width="9.85546875" style="183" customWidth="1"/>
    <col min="13318" max="13318" width="8" style="183" customWidth="1"/>
    <col min="13319" max="13319" width="11.5703125" style="183" customWidth="1"/>
    <col min="13320" max="13320" width="20" style="183" customWidth="1"/>
    <col min="13321" max="13321" width="49.140625" style="183" customWidth="1"/>
    <col min="13322" max="13568" width="9.140625" style="183"/>
    <col min="13569" max="13569" width="4.85546875" style="183" customWidth="1"/>
    <col min="13570" max="13570" width="71.28515625" style="183" customWidth="1"/>
    <col min="13571" max="13571" width="14.140625" style="183" customWidth="1"/>
    <col min="13572" max="13572" width="6.28515625" style="183" customWidth="1"/>
    <col min="13573" max="13573" width="9.85546875" style="183" customWidth="1"/>
    <col min="13574" max="13574" width="8" style="183" customWidth="1"/>
    <col min="13575" max="13575" width="11.5703125" style="183" customWidth="1"/>
    <col min="13576" max="13576" width="20" style="183" customWidth="1"/>
    <col min="13577" max="13577" width="49.140625" style="183" customWidth="1"/>
    <col min="13578" max="13824" width="9.140625" style="183"/>
    <col min="13825" max="13825" width="4.85546875" style="183" customWidth="1"/>
    <col min="13826" max="13826" width="71.28515625" style="183" customWidth="1"/>
    <col min="13827" max="13827" width="14.140625" style="183" customWidth="1"/>
    <col min="13828" max="13828" width="6.28515625" style="183" customWidth="1"/>
    <col min="13829" max="13829" width="9.85546875" style="183" customWidth="1"/>
    <col min="13830" max="13830" width="8" style="183" customWidth="1"/>
    <col min="13831" max="13831" width="11.5703125" style="183" customWidth="1"/>
    <col min="13832" max="13832" width="20" style="183" customWidth="1"/>
    <col min="13833" max="13833" width="49.140625" style="183" customWidth="1"/>
    <col min="13834" max="14080" width="9.140625" style="183"/>
    <col min="14081" max="14081" width="4.85546875" style="183" customWidth="1"/>
    <col min="14082" max="14082" width="71.28515625" style="183" customWidth="1"/>
    <col min="14083" max="14083" width="14.140625" style="183" customWidth="1"/>
    <col min="14084" max="14084" width="6.28515625" style="183" customWidth="1"/>
    <col min="14085" max="14085" width="9.85546875" style="183" customWidth="1"/>
    <col min="14086" max="14086" width="8" style="183" customWidth="1"/>
    <col min="14087" max="14087" width="11.5703125" style="183" customWidth="1"/>
    <col min="14088" max="14088" width="20" style="183" customWidth="1"/>
    <col min="14089" max="14089" width="49.140625" style="183" customWidth="1"/>
    <col min="14090" max="14336" width="9.140625" style="183"/>
    <col min="14337" max="14337" width="4.85546875" style="183" customWidth="1"/>
    <col min="14338" max="14338" width="71.28515625" style="183" customWidth="1"/>
    <col min="14339" max="14339" width="14.140625" style="183" customWidth="1"/>
    <col min="14340" max="14340" width="6.28515625" style="183" customWidth="1"/>
    <col min="14341" max="14341" width="9.85546875" style="183" customWidth="1"/>
    <col min="14342" max="14342" width="8" style="183" customWidth="1"/>
    <col min="14343" max="14343" width="11.5703125" style="183" customWidth="1"/>
    <col min="14344" max="14344" width="20" style="183" customWidth="1"/>
    <col min="14345" max="14345" width="49.140625" style="183" customWidth="1"/>
    <col min="14346" max="14592" width="9.140625" style="183"/>
    <col min="14593" max="14593" width="4.85546875" style="183" customWidth="1"/>
    <col min="14594" max="14594" width="71.28515625" style="183" customWidth="1"/>
    <col min="14595" max="14595" width="14.140625" style="183" customWidth="1"/>
    <col min="14596" max="14596" width="6.28515625" style="183" customWidth="1"/>
    <col min="14597" max="14597" width="9.85546875" style="183" customWidth="1"/>
    <col min="14598" max="14598" width="8" style="183" customWidth="1"/>
    <col min="14599" max="14599" width="11.5703125" style="183" customWidth="1"/>
    <col min="14600" max="14600" width="20" style="183" customWidth="1"/>
    <col min="14601" max="14601" width="49.140625" style="183" customWidth="1"/>
    <col min="14602" max="14848" width="9.140625" style="183"/>
    <col min="14849" max="14849" width="4.85546875" style="183" customWidth="1"/>
    <col min="14850" max="14850" width="71.28515625" style="183" customWidth="1"/>
    <col min="14851" max="14851" width="14.140625" style="183" customWidth="1"/>
    <col min="14852" max="14852" width="6.28515625" style="183" customWidth="1"/>
    <col min="14853" max="14853" width="9.85546875" style="183" customWidth="1"/>
    <col min="14854" max="14854" width="8" style="183" customWidth="1"/>
    <col min="14855" max="14855" width="11.5703125" style="183" customWidth="1"/>
    <col min="14856" max="14856" width="20" style="183" customWidth="1"/>
    <col min="14857" max="14857" width="49.140625" style="183" customWidth="1"/>
    <col min="14858" max="15104" width="9.140625" style="183"/>
    <col min="15105" max="15105" width="4.85546875" style="183" customWidth="1"/>
    <col min="15106" max="15106" width="71.28515625" style="183" customWidth="1"/>
    <col min="15107" max="15107" width="14.140625" style="183" customWidth="1"/>
    <col min="15108" max="15108" width="6.28515625" style="183" customWidth="1"/>
    <col min="15109" max="15109" width="9.85546875" style="183" customWidth="1"/>
    <col min="15110" max="15110" width="8" style="183" customWidth="1"/>
    <col min="15111" max="15111" width="11.5703125" style="183" customWidth="1"/>
    <col min="15112" max="15112" width="20" style="183" customWidth="1"/>
    <col min="15113" max="15113" width="49.140625" style="183" customWidth="1"/>
    <col min="15114" max="15360" width="9.140625" style="183"/>
    <col min="15361" max="15361" width="4.85546875" style="183" customWidth="1"/>
    <col min="15362" max="15362" width="71.28515625" style="183" customWidth="1"/>
    <col min="15363" max="15363" width="14.140625" style="183" customWidth="1"/>
    <col min="15364" max="15364" width="6.28515625" style="183" customWidth="1"/>
    <col min="15365" max="15365" width="9.85546875" style="183" customWidth="1"/>
    <col min="15366" max="15366" width="8" style="183" customWidth="1"/>
    <col min="15367" max="15367" width="11.5703125" style="183" customWidth="1"/>
    <col min="15368" max="15368" width="20" style="183" customWidth="1"/>
    <col min="15369" max="15369" width="49.140625" style="183" customWidth="1"/>
    <col min="15370" max="15616" width="9.140625" style="183"/>
    <col min="15617" max="15617" width="4.85546875" style="183" customWidth="1"/>
    <col min="15618" max="15618" width="71.28515625" style="183" customWidth="1"/>
    <col min="15619" max="15619" width="14.140625" style="183" customWidth="1"/>
    <col min="15620" max="15620" width="6.28515625" style="183" customWidth="1"/>
    <col min="15621" max="15621" width="9.85546875" style="183" customWidth="1"/>
    <col min="15622" max="15622" width="8" style="183" customWidth="1"/>
    <col min="15623" max="15623" width="11.5703125" style="183" customWidth="1"/>
    <col min="15624" max="15624" width="20" style="183" customWidth="1"/>
    <col min="15625" max="15625" width="49.140625" style="183" customWidth="1"/>
    <col min="15626" max="15872" width="9.140625" style="183"/>
    <col min="15873" max="15873" width="4.85546875" style="183" customWidth="1"/>
    <col min="15874" max="15874" width="71.28515625" style="183" customWidth="1"/>
    <col min="15875" max="15875" width="14.140625" style="183" customWidth="1"/>
    <col min="15876" max="15876" width="6.28515625" style="183" customWidth="1"/>
    <col min="15877" max="15877" width="9.85546875" style="183" customWidth="1"/>
    <col min="15878" max="15878" width="8" style="183" customWidth="1"/>
    <col min="15879" max="15879" width="11.5703125" style="183" customWidth="1"/>
    <col min="15880" max="15880" width="20" style="183" customWidth="1"/>
    <col min="15881" max="15881" width="49.140625" style="183" customWidth="1"/>
    <col min="15882" max="16128" width="9.140625" style="183"/>
    <col min="16129" max="16129" width="4.85546875" style="183" customWidth="1"/>
    <col min="16130" max="16130" width="71.28515625" style="183" customWidth="1"/>
    <col min="16131" max="16131" width="14.140625" style="183" customWidth="1"/>
    <col min="16132" max="16132" width="6.28515625" style="183" customWidth="1"/>
    <col min="16133" max="16133" width="9.85546875" style="183" customWidth="1"/>
    <col min="16134" max="16134" width="8" style="183" customWidth="1"/>
    <col min="16135" max="16135" width="11.5703125" style="183" customWidth="1"/>
    <col min="16136" max="16136" width="20" style="183" customWidth="1"/>
    <col min="16137" max="16137" width="49.140625" style="183" customWidth="1"/>
    <col min="16138" max="16384" width="9.140625" style="183"/>
  </cols>
  <sheetData>
    <row r="1" spans="1:8" ht="18">
      <c r="B1" s="1968" t="s">
        <v>1651</v>
      </c>
      <c r="C1" s="1968"/>
      <c r="D1" s="1968"/>
    </row>
    <row r="2" spans="1:8" ht="18" customHeight="1">
      <c r="A2" s="992"/>
      <c r="B2" s="993"/>
      <c r="C2" s="993"/>
      <c r="D2" s="936"/>
      <c r="E2" s="936"/>
      <c r="F2" s="993"/>
      <c r="G2" s="996" t="s">
        <v>2699</v>
      </c>
      <c r="H2" s="487"/>
    </row>
    <row r="3" spans="1:8" ht="34.5" customHeight="1">
      <c r="A3" s="992"/>
      <c r="B3" s="1969" t="s">
        <v>1652</v>
      </c>
      <c r="C3" s="1969"/>
      <c r="D3" s="1969"/>
      <c r="E3" s="1969"/>
      <c r="F3" s="1170"/>
      <c r="G3" s="994"/>
      <c r="H3" s="487"/>
    </row>
    <row r="4" spans="1:8" ht="7.5" customHeight="1">
      <c r="A4" s="992"/>
      <c r="B4" s="487"/>
      <c r="C4" s="1171"/>
      <c r="D4" s="1171"/>
      <c r="E4" s="1171"/>
      <c r="F4" s="1171"/>
      <c r="G4" s="1171"/>
      <c r="H4" s="487"/>
    </row>
    <row r="5" spans="1:8" ht="15" customHeight="1">
      <c r="A5" s="1970" t="s">
        <v>2</v>
      </c>
      <c r="B5" s="1970" t="s">
        <v>3</v>
      </c>
      <c r="C5" s="1970" t="s">
        <v>1394</v>
      </c>
      <c r="D5" s="1970" t="s">
        <v>5</v>
      </c>
      <c r="E5" s="2069" t="s">
        <v>9</v>
      </c>
      <c r="F5" s="2069" t="s">
        <v>114</v>
      </c>
      <c r="G5" s="2069" t="s">
        <v>1347</v>
      </c>
      <c r="H5" s="487"/>
    </row>
    <row r="6" spans="1:8" ht="14.25">
      <c r="A6" s="1970"/>
      <c r="B6" s="1970"/>
      <c r="C6" s="1970"/>
      <c r="D6" s="1970"/>
      <c r="E6" s="2070"/>
      <c r="F6" s="2070"/>
      <c r="G6" s="2070"/>
      <c r="H6" s="487"/>
    </row>
    <row r="7" spans="1:8" ht="15">
      <c r="A7" s="278">
        <v>1</v>
      </c>
      <c r="B7" s="279">
        <v>2</v>
      </c>
      <c r="C7" s="279">
        <v>3</v>
      </c>
      <c r="D7" s="279">
        <v>4</v>
      </c>
      <c r="E7" s="279">
        <v>5</v>
      </c>
      <c r="F7" s="279">
        <v>6</v>
      </c>
      <c r="G7" s="279">
        <v>7</v>
      </c>
      <c r="H7" s="629"/>
    </row>
    <row r="8" spans="1:8" ht="16.5" customHeight="1">
      <c r="A8" s="276">
        <v>1</v>
      </c>
      <c r="B8" s="214" t="s">
        <v>1653</v>
      </c>
      <c r="C8" s="213">
        <v>7130800012</v>
      </c>
      <c r="D8" s="205" t="s">
        <v>12</v>
      </c>
      <c r="E8" s="208">
        <f>VLOOKUP(C8,'SOR RATE 2025-26'!A:D,4,0)</f>
        <v>2371.1800000000044</v>
      </c>
      <c r="F8" s="213">
        <v>2</v>
      </c>
      <c r="G8" s="208">
        <f t="shared" ref="G8:G24" si="0">E8*F8</f>
        <v>4742.3600000000088</v>
      </c>
      <c r="H8" s="629"/>
    </row>
    <row r="9" spans="1:8" ht="16.5" customHeight="1">
      <c r="A9" s="205">
        <v>2</v>
      </c>
      <c r="B9" s="214" t="s">
        <v>1565</v>
      </c>
      <c r="C9" s="217">
        <v>7130810495</v>
      </c>
      <c r="D9" s="465" t="s">
        <v>12</v>
      </c>
      <c r="E9" s="208">
        <f>VLOOKUP(C9,'SOR RATE 2025-26'!A:D,4,0)</f>
        <v>1243.71</v>
      </c>
      <c r="F9" s="205">
        <v>0</v>
      </c>
      <c r="G9" s="208">
        <f t="shared" si="0"/>
        <v>0</v>
      </c>
      <c r="H9" s="487"/>
    </row>
    <row r="10" spans="1:8" ht="16.5" customHeight="1">
      <c r="A10" s="205">
        <v>3</v>
      </c>
      <c r="B10" s="214" t="s">
        <v>1566</v>
      </c>
      <c r="C10" s="217">
        <v>7130810679</v>
      </c>
      <c r="D10" s="465" t="s">
        <v>12</v>
      </c>
      <c r="E10" s="208">
        <f>VLOOKUP(C10,'SOR RATE 2025-26'!A:D,4,0)</f>
        <v>348.9</v>
      </c>
      <c r="F10" s="205">
        <v>0</v>
      </c>
      <c r="G10" s="208">
        <f t="shared" si="0"/>
        <v>0</v>
      </c>
      <c r="H10" s="487"/>
    </row>
    <row r="11" spans="1:8" ht="16.5" customHeight="1">
      <c r="A11" s="276">
        <v>4</v>
      </c>
      <c r="B11" s="224" t="s">
        <v>81</v>
      </c>
      <c r="C11" s="217">
        <v>7130820008</v>
      </c>
      <c r="D11" s="465" t="s">
        <v>12</v>
      </c>
      <c r="E11" s="208">
        <f>VLOOKUP(C11,'SOR RATE 2025-26'!A:D,4,0)</f>
        <v>135</v>
      </c>
      <c r="F11" s="205">
        <v>3</v>
      </c>
      <c r="G11" s="208">
        <f t="shared" si="0"/>
        <v>405</v>
      </c>
      <c r="H11" s="487"/>
    </row>
    <row r="12" spans="1:8" ht="16.5" customHeight="1">
      <c r="A12" s="205">
        <v>5</v>
      </c>
      <c r="B12" s="214" t="s">
        <v>1364</v>
      </c>
      <c r="C12" s="1003">
        <v>7131930221</v>
      </c>
      <c r="D12" s="465" t="s">
        <v>39</v>
      </c>
      <c r="E12" s="208">
        <f>VLOOKUP(C12,'SOR RATE 2025-26'!A:D,4,0)</f>
        <v>10052.16</v>
      </c>
      <c r="F12" s="205">
        <v>1</v>
      </c>
      <c r="G12" s="208">
        <f t="shared" si="0"/>
        <v>10052.16</v>
      </c>
      <c r="H12" s="487"/>
    </row>
    <row r="13" spans="1:8" ht="16.5" customHeight="1">
      <c r="A13" s="205">
        <v>6</v>
      </c>
      <c r="B13" s="214" t="s">
        <v>1654</v>
      </c>
      <c r="C13" s="1003">
        <v>7130820010</v>
      </c>
      <c r="D13" s="465" t="s">
        <v>12</v>
      </c>
      <c r="E13" s="208">
        <f>VLOOKUP(C13,'SOR RATE 2025-26'!A:D,4,0)</f>
        <v>122.72</v>
      </c>
      <c r="F13" s="205">
        <v>6</v>
      </c>
      <c r="G13" s="208">
        <f>E13*F13</f>
        <v>736.31999999999994</v>
      </c>
      <c r="H13" s="487"/>
    </row>
    <row r="14" spans="1:8" ht="16.5" customHeight="1">
      <c r="A14" s="205">
        <v>7</v>
      </c>
      <c r="B14" s="214" t="s">
        <v>1567</v>
      </c>
      <c r="C14" s="217">
        <v>7130820241</v>
      </c>
      <c r="D14" s="465" t="s">
        <v>12</v>
      </c>
      <c r="E14" s="208">
        <f>VLOOKUP(C14,'SOR RATE 2025-26'!A:D,4,0)</f>
        <v>158.71</v>
      </c>
      <c r="F14" s="205">
        <v>6</v>
      </c>
      <c r="G14" s="208">
        <f>E14*F14</f>
        <v>952.26</v>
      </c>
      <c r="H14" s="487"/>
    </row>
    <row r="15" spans="1:8" ht="16.5" customHeight="1">
      <c r="A15" s="276">
        <v>8</v>
      </c>
      <c r="B15" s="214" t="s">
        <v>1655</v>
      </c>
      <c r="C15" s="1004">
        <v>7130810509</v>
      </c>
      <c r="D15" s="443" t="s">
        <v>12</v>
      </c>
      <c r="E15" s="208">
        <f>VLOOKUP(C15,'SOR RATE 2025-26'!A:D,4,0)</f>
        <v>1971.19</v>
      </c>
      <c r="F15" s="205">
        <v>1</v>
      </c>
      <c r="G15" s="208">
        <f t="shared" si="0"/>
        <v>1971.19</v>
      </c>
      <c r="H15" s="487"/>
    </row>
    <row r="16" spans="1:8" ht="16.5" customHeight="1">
      <c r="A16" s="205">
        <v>9</v>
      </c>
      <c r="B16" s="214" t="s">
        <v>1656</v>
      </c>
      <c r="C16" s="1003">
        <v>7131930412</v>
      </c>
      <c r="D16" s="465" t="s">
        <v>32</v>
      </c>
      <c r="E16" s="208">
        <f>VLOOKUP(C16,'SOR RATE 2025-26'!A:D,4,0)</f>
        <v>1181.17</v>
      </c>
      <c r="F16" s="205">
        <v>3</v>
      </c>
      <c r="G16" s="208">
        <f t="shared" si="0"/>
        <v>3543.51</v>
      </c>
      <c r="H16" s="487"/>
    </row>
    <row r="17" spans="1:8" ht="16.5" customHeight="1">
      <c r="A17" s="1980">
        <v>10</v>
      </c>
      <c r="B17" s="214" t="s">
        <v>188</v>
      </c>
      <c r="C17" s="1003">
        <v>7130860032</v>
      </c>
      <c r="D17" s="465" t="s">
        <v>12</v>
      </c>
      <c r="E17" s="208">
        <f>VLOOKUP(C17,'SOR RATE 2025-26'!A:D,4,0)</f>
        <v>585.41999999999996</v>
      </c>
      <c r="F17" s="205">
        <v>4</v>
      </c>
      <c r="G17" s="208">
        <f t="shared" si="0"/>
        <v>2341.6799999999998</v>
      </c>
      <c r="H17" s="487"/>
    </row>
    <row r="18" spans="1:8" ht="16.5" customHeight="1">
      <c r="A18" s="1981"/>
      <c r="B18" s="214" t="s">
        <v>1571</v>
      </c>
      <c r="C18" s="1003">
        <v>7130860077</v>
      </c>
      <c r="D18" s="465" t="s">
        <v>25</v>
      </c>
      <c r="E18" s="208">
        <f>VLOOKUP(C18,'SOR RATE 2025-26'!A:D,4,0)/1000</f>
        <v>91.533670000000001</v>
      </c>
      <c r="F18" s="205">
        <v>22</v>
      </c>
      <c r="G18" s="208">
        <f t="shared" si="0"/>
        <v>2013.74074</v>
      </c>
      <c r="H18" s="487"/>
    </row>
    <row r="19" spans="1:8" ht="16.5" customHeight="1">
      <c r="A19" s="1982"/>
      <c r="B19" s="214" t="s">
        <v>1572</v>
      </c>
      <c r="C19" s="1006">
        <v>7130810026</v>
      </c>
      <c r="D19" s="465" t="s">
        <v>15</v>
      </c>
      <c r="E19" s="208">
        <f>VLOOKUP(C19,'SOR RATE 2025-26'!A:D,4,0)</f>
        <v>334.5</v>
      </c>
      <c r="F19" s="205">
        <v>10</v>
      </c>
      <c r="G19" s="208">
        <f>E19*F19</f>
        <v>3345</v>
      </c>
      <c r="H19" s="487"/>
    </row>
    <row r="20" spans="1:8" ht="33" customHeight="1">
      <c r="A20" s="205">
        <v>11</v>
      </c>
      <c r="B20" s="214" t="s">
        <v>1573</v>
      </c>
      <c r="C20" s="205">
        <v>7130200202</v>
      </c>
      <c r="D20" s="205" t="s">
        <v>63</v>
      </c>
      <c r="E20" s="208">
        <f>VLOOKUP(C20,'SOR RATE 2025-26'!A:D,4,0)</f>
        <v>2970.0000000000005</v>
      </c>
      <c r="F20" s="1172">
        <f>(0.3*2)+(0.05*2)+(0.2*4)</f>
        <v>1.5</v>
      </c>
      <c r="G20" s="208">
        <f t="shared" si="0"/>
        <v>4455.0000000000009</v>
      </c>
      <c r="H20" s="163"/>
    </row>
    <row r="21" spans="1:8" ht="16.5" customHeight="1">
      <c r="A21" s="205">
        <v>12</v>
      </c>
      <c r="B21" s="214" t="s">
        <v>1348</v>
      </c>
      <c r="C21" s="1003">
        <v>7130810517</v>
      </c>
      <c r="D21" s="205" t="s">
        <v>39</v>
      </c>
      <c r="E21" s="208">
        <f>VLOOKUP(C21,'SOR RATE 2025-26'!A:D,4,0)</f>
        <v>5396.16</v>
      </c>
      <c r="F21" s="205">
        <v>2</v>
      </c>
      <c r="G21" s="208">
        <f t="shared" si="0"/>
        <v>10792.32</v>
      </c>
      <c r="H21" s="487"/>
    </row>
    <row r="22" spans="1:8" ht="16.5" customHeight="1">
      <c r="A22" s="205">
        <v>13</v>
      </c>
      <c r="B22" s="214" t="s">
        <v>1437</v>
      </c>
      <c r="C22" s="1003">
        <v>7130850201</v>
      </c>
      <c r="D22" s="205" t="s">
        <v>39</v>
      </c>
      <c r="E22" s="208">
        <f>VLOOKUP(C22,'SOR RATE 2025-26'!A:D,4,0)</f>
        <v>5396.16</v>
      </c>
      <c r="F22" s="205">
        <v>1</v>
      </c>
      <c r="G22" s="208">
        <f t="shared" si="0"/>
        <v>5396.16</v>
      </c>
      <c r="H22" s="487"/>
    </row>
    <row r="23" spans="1:8" ht="16.5" customHeight="1">
      <c r="A23" s="205">
        <v>14</v>
      </c>
      <c r="B23" s="214" t="s">
        <v>31</v>
      </c>
      <c r="C23" s="1003">
        <v>7130880041</v>
      </c>
      <c r="D23" s="465" t="s">
        <v>32</v>
      </c>
      <c r="E23" s="208">
        <f>VLOOKUP(C23,'SOR RATE 2025-26'!A:D,4,0)</f>
        <v>104.33</v>
      </c>
      <c r="F23" s="205">
        <v>1</v>
      </c>
      <c r="G23" s="208">
        <f t="shared" si="0"/>
        <v>104.33</v>
      </c>
      <c r="H23" s="487"/>
    </row>
    <row r="24" spans="1:8" ht="16.5" customHeight="1">
      <c r="A24" s="205">
        <v>15</v>
      </c>
      <c r="B24" s="224" t="s">
        <v>30</v>
      </c>
      <c r="C24" s="218">
        <v>7130610206</v>
      </c>
      <c r="D24" s="465" t="s">
        <v>25</v>
      </c>
      <c r="E24" s="208">
        <f>VLOOKUP(C24,'SOR RATE 2025-26'!A:D,4,0)/1000</f>
        <v>86.441000000000003</v>
      </c>
      <c r="F24" s="205">
        <v>2</v>
      </c>
      <c r="G24" s="208">
        <f t="shared" si="0"/>
        <v>172.88200000000001</v>
      </c>
      <c r="H24" s="487"/>
    </row>
    <row r="25" spans="1:8" ht="16.5" customHeight="1">
      <c r="A25" s="2140">
        <v>16</v>
      </c>
      <c r="B25" s="214" t="s">
        <v>1657</v>
      </c>
      <c r="C25" s="1010"/>
      <c r="D25" s="1011"/>
      <c r="E25" s="208"/>
      <c r="F25" s="1011"/>
      <c r="G25" s="208"/>
      <c r="H25" s="487"/>
    </row>
    <row r="26" spans="1:8" ht="16.5" customHeight="1">
      <c r="A26" s="2140"/>
      <c r="B26" s="214" t="s">
        <v>1575</v>
      </c>
      <c r="C26" s="1003">
        <v>7130641396</v>
      </c>
      <c r="D26" s="465" t="s">
        <v>20</v>
      </c>
      <c r="E26" s="208">
        <f>VLOOKUP(C26,'SOR RATE 2025-26'!A:D,4,0)</f>
        <v>228.74</v>
      </c>
      <c r="F26" s="205">
        <f>9*2</f>
        <v>18</v>
      </c>
      <c r="G26" s="208">
        <f>E26*F26</f>
        <v>4117.32</v>
      </c>
      <c r="H26" s="487"/>
    </row>
    <row r="27" spans="1:8" ht="16.5" customHeight="1">
      <c r="A27" s="2140"/>
      <c r="B27" s="214" t="s">
        <v>40</v>
      </c>
      <c r="C27" s="1003">
        <v>7130870043</v>
      </c>
      <c r="D27" s="465" t="s">
        <v>25</v>
      </c>
      <c r="E27" s="208">
        <f>VLOOKUP(C27,'SOR RATE 2025-26'!A:D,4,0)/1000</f>
        <v>71.584320000000005</v>
      </c>
      <c r="F27" s="205">
        <f>15*2</f>
        <v>30</v>
      </c>
      <c r="G27" s="208">
        <f>E27*F27</f>
        <v>2147.5296000000003</v>
      </c>
      <c r="H27" s="487"/>
    </row>
    <row r="28" spans="1:8" ht="16.5" customHeight="1">
      <c r="A28" s="205">
        <v>17</v>
      </c>
      <c r="B28" s="214" t="s">
        <v>131</v>
      </c>
      <c r="C28" s="1013">
        <v>7130211158</v>
      </c>
      <c r="D28" s="465" t="s">
        <v>28</v>
      </c>
      <c r="E28" s="208">
        <f>VLOOKUP(C28,'SOR RATE 2025-26'!A:D,4,0)</f>
        <v>184.42</v>
      </c>
      <c r="F28" s="205">
        <v>1</v>
      </c>
      <c r="G28" s="208">
        <f t="shared" ref="G28" si="1">E28*F28</f>
        <v>184.42</v>
      </c>
      <c r="H28" s="487"/>
    </row>
    <row r="29" spans="1:8" ht="16.5" customHeight="1">
      <c r="A29" s="205">
        <v>18</v>
      </c>
      <c r="B29" s="214" t="s">
        <v>132</v>
      </c>
      <c r="C29" s="217">
        <v>7130210809</v>
      </c>
      <c r="D29" s="465" t="s">
        <v>28</v>
      </c>
      <c r="E29" s="208">
        <f>VLOOKUP(C29,'SOR RATE 2025-26'!A:D,4,0)</f>
        <v>412.07</v>
      </c>
      <c r="F29" s="205">
        <v>1</v>
      </c>
      <c r="G29" s="208">
        <f>E29*F29</f>
        <v>412.07</v>
      </c>
      <c r="H29" s="487"/>
    </row>
    <row r="30" spans="1:8" ht="16.5" customHeight="1">
      <c r="A30" s="205">
        <v>19</v>
      </c>
      <c r="B30" s="214" t="s">
        <v>647</v>
      </c>
      <c r="C30" s="1003">
        <v>7130840029</v>
      </c>
      <c r="D30" s="465" t="s">
        <v>32</v>
      </c>
      <c r="E30" s="208">
        <f>VLOOKUP(C30,'SOR RATE 2025-26'!A:D,4,0)</f>
        <v>316.74</v>
      </c>
      <c r="F30" s="205">
        <v>3</v>
      </c>
      <c r="G30" s="208">
        <f>E30*F30</f>
        <v>950.22</v>
      </c>
      <c r="H30" s="487"/>
    </row>
    <row r="31" spans="1:8" ht="16.5" customHeight="1">
      <c r="A31" s="1980">
        <v>20</v>
      </c>
      <c r="B31" s="214" t="s">
        <v>1321</v>
      </c>
      <c r="C31" s="1010"/>
      <c r="D31" s="1011"/>
      <c r="E31" s="208"/>
      <c r="F31" s="1011"/>
      <c r="G31" s="208"/>
      <c r="H31" s="487"/>
    </row>
    <row r="32" spans="1:8" ht="16.5" customHeight="1">
      <c r="A32" s="1981"/>
      <c r="B32" s="214" t="s">
        <v>1576</v>
      </c>
      <c r="C32" s="1003">
        <v>7130620609</v>
      </c>
      <c r="D32" s="442" t="s">
        <v>25</v>
      </c>
      <c r="E32" s="208">
        <f>VLOOKUP(C32,'SOR RATE 2025-26'!A:D,4,0)</f>
        <v>87.55</v>
      </c>
      <c r="F32" s="205">
        <v>1</v>
      </c>
      <c r="G32" s="208">
        <f>E32*F32</f>
        <v>87.55</v>
      </c>
      <c r="H32" s="487"/>
    </row>
    <row r="33" spans="1:10" ht="16.5" customHeight="1">
      <c r="A33" s="1981"/>
      <c r="B33" s="214" t="s">
        <v>1577</v>
      </c>
      <c r="C33" s="1003">
        <v>7130620614</v>
      </c>
      <c r="D33" s="442" t="s">
        <v>25</v>
      </c>
      <c r="E33" s="208">
        <f>VLOOKUP(C33,'SOR RATE 2025-26'!A:D,4,0)</f>
        <v>86.09</v>
      </c>
      <c r="F33" s="205">
        <v>4</v>
      </c>
      <c r="G33" s="208">
        <f>E33*F33</f>
        <v>344.36</v>
      </c>
      <c r="H33" s="487"/>
    </row>
    <row r="34" spans="1:10" ht="16.5" customHeight="1">
      <c r="A34" s="1981"/>
      <c r="B34" s="214" t="s">
        <v>1578</v>
      </c>
      <c r="C34" s="1003">
        <v>7130620625</v>
      </c>
      <c r="D34" s="442" t="s">
        <v>25</v>
      </c>
      <c r="E34" s="208">
        <f>VLOOKUP(C34,'SOR RATE 2025-26'!A:D,4,0)</f>
        <v>84.63</v>
      </c>
      <c r="F34" s="205">
        <v>4</v>
      </c>
      <c r="G34" s="208">
        <f>E34*F34</f>
        <v>338.52</v>
      </c>
      <c r="H34" s="487"/>
    </row>
    <row r="35" spans="1:10" ht="16.5" customHeight="1">
      <c r="A35" s="1982"/>
      <c r="B35" s="214" t="s">
        <v>1579</v>
      </c>
      <c r="C35" s="1003">
        <v>7130620631</v>
      </c>
      <c r="D35" s="442" t="s">
        <v>25</v>
      </c>
      <c r="E35" s="208">
        <f>VLOOKUP(C35,'SOR RATE 2025-26'!A:D,4,0)</f>
        <v>84.63</v>
      </c>
      <c r="F35" s="205">
        <v>5</v>
      </c>
      <c r="G35" s="208">
        <f>E35*F35</f>
        <v>423.15</v>
      </c>
      <c r="H35" s="487"/>
    </row>
    <row r="36" spans="1:10" ht="16.5" customHeight="1">
      <c r="A36" s="205">
        <v>21</v>
      </c>
      <c r="B36" s="1173" t="s">
        <v>1272</v>
      </c>
      <c r="C36" s="1003">
        <v>7132200004</v>
      </c>
      <c r="D36" s="1003" t="s">
        <v>32</v>
      </c>
      <c r="E36" s="208">
        <f>VLOOKUP(C36,'SOR RATE 2025-26'!A:D,4,0)</f>
        <v>134.03</v>
      </c>
      <c r="F36" s="205">
        <v>6</v>
      </c>
      <c r="G36" s="208">
        <f>E36*F36</f>
        <v>804.18000000000006</v>
      </c>
      <c r="H36" s="242"/>
      <c r="I36" s="1174"/>
      <c r="J36" s="1175"/>
    </row>
    <row r="37" spans="1:10" ht="16.5" customHeight="1">
      <c r="A37" s="205">
        <v>22</v>
      </c>
      <c r="B37" s="214" t="s">
        <v>1658</v>
      </c>
      <c r="C37" s="1003"/>
      <c r="D37" s="465"/>
      <c r="E37" s="465"/>
      <c r="F37" s="205" t="s">
        <v>92</v>
      </c>
      <c r="G37" s="208">
        <v>1000</v>
      </c>
      <c r="H37" s="487"/>
    </row>
    <row r="38" spans="1:10" ht="16.5" customHeight="1">
      <c r="A38" s="279">
        <v>23</v>
      </c>
      <c r="B38" s="220" t="s">
        <v>45</v>
      </c>
      <c r="C38" s="279"/>
      <c r="D38" s="205"/>
      <c r="E38" s="205"/>
      <c r="F38" s="205"/>
      <c r="G38" s="436">
        <f>SUM(G8:G37)</f>
        <v>61833.232340000002</v>
      </c>
      <c r="H38" s="487"/>
    </row>
    <row r="39" spans="1:10" ht="16.5" customHeight="1">
      <c r="A39" s="279">
        <v>24</v>
      </c>
      <c r="B39" s="220" t="s">
        <v>46</v>
      </c>
      <c r="C39" s="279"/>
      <c r="D39" s="205"/>
      <c r="E39" s="205"/>
      <c r="F39" s="205"/>
      <c r="G39" s="436">
        <f>G38/1.18</f>
        <v>52401.044355932208</v>
      </c>
      <c r="H39" s="487"/>
    </row>
    <row r="40" spans="1:10" ht="16.5" customHeight="1">
      <c r="A40" s="205">
        <v>25</v>
      </c>
      <c r="B40" s="224" t="s">
        <v>1988</v>
      </c>
      <c r="C40" s="214"/>
      <c r="D40" s="214"/>
      <c r="E40" s="214"/>
      <c r="F40" s="205">
        <v>7.4999999999999997E-2</v>
      </c>
      <c r="G40" s="208">
        <f>F40*G39</f>
        <v>3930.0783266949156</v>
      </c>
      <c r="H40" s="487"/>
      <c r="I40" s="195"/>
    </row>
    <row r="41" spans="1:10" ht="16.5" customHeight="1">
      <c r="A41" s="205">
        <v>26</v>
      </c>
      <c r="B41" s="214" t="s">
        <v>1659</v>
      </c>
      <c r="C41" s="205"/>
      <c r="D41" s="205" t="s">
        <v>55</v>
      </c>
      <c r="E41" s="610">
        <f>367.67*1.029</f>
        <v>378.33242999999999</v>
      </c>
      <c r="F41" s="443">
        <v>2</v>
      </c>
      <c r="G41" s="208">
        <f>E41*F41</f>
        <v>756.66485999999998</v>
      </c>
      <c r="H41" s="487"/>
      <c r="I41" s="310"/>
      <c r="J41" s="349"/>
    </row>
    <row r="42" spans="1:10" ht="16.5" customHeight="1">
      <c r="A42" s="205">
        <v>27</v>
      </c>
      <c r="B42" s="448" t="s">
        <v>69</v>
      </c>
      <c r="C42" s="205"/>
      <c r="D42" s="205" t="s">
        <v>63</v>
      </c>
      <c r="E42" s="208">
        <f>719.45*1.029</f>
        <v>740.31404999999995</v>
      </c>
      <c r="F42" s="462">
        <v>1.5</v>
      </c>
      <c r="G42" s="208">
        <f>E42*F42</f>
        <v>1110.4710749999999</v>
      </c>
      <c r="H42" s="487"/>
      <c r="I42" s="310"/>
      <c r="J42" s="349"/>
    </row>
    <row r="43" spans="1:10" ht="16.5" customHeight="1">
      <c r="A43" s="205">
        <v>28</v>
      </c>
      <c r="B43" s="214" t="s">
        <v>1660</v>
      </c>
      <c r="C43" s="205"/>
      <c r="D43" s="205"/>
      <c r="E43" s="205"/>
      <c r="F43" s="205"/>
      <c r="G43" s="208">
        <v>15739.48</v>
      </c>
      <c r="H43" s="487"/>
      <c r="I43" s="310"/>
      <c r="J43" s="349"/>
    </row>
    <row r="44" spans="1:10" ht="16.5" customHeight="1">
      <c r="A44" s="205">
        <v>29</v>
      </c>
      <c r="B44" s="1155" t="s">
        <v>1902</v>
      </c>
      <c r="C44" s="205"/>
      <c r="D44" s="205"/>
      <c r="E44" s="205"/>
      <c r="F44" s="205"/>
      <c r="G44" s="1017"/>
      <c r="I44" s="310"/>
      <c r="J44" s="349"/>
    </row>
    <row r="45" spans="1:10" ht="16.5" customHeight="1">
      <c r="A45" s="205" t="s">
        <v>1358</v>
      </c>
      <c r="B45" s="616" t="s">
        <v>1916</v>
      </c>
      <c r="C45" s="205"/>
      <c r="D45" s="205"/>
      <c r="E45" s="1119">
        <v>0.02</v>
      </c>
      <c r="F45" s="205"/>
      <c r="G45" s="1017">
        <f>E45*G39</f>
        <v>1048.0208871186442</v>
      </c>
      <c r="I45" s="310"/>
      <c r="J45" s="349"/>
    </row>
    <row r="46" spans="1:10" ht="33" customHeight="1">
      <c r="A46" s="205">
        <v>30</v>
      </c>
      <c r="B46" s="224" t="s">
        <v>2691</v>
      </c>
      <c r="C46" s="205"/>
      <c r="D46" s="205"/>
      <c r="E46" s="205"/>
      <c r="F46" s="205"/>
      <c r="G46" s="1017">
        <f>(G45+G43+G42+G41+G40+G39)*0.125</f>
        <v>9373.2199380932216</v>
      </c>
      <c r="H46" s="487"/>
      <c r="I46" s="310"/>
      <c r="J46" s="349"/>
    </row>
    <row r="47" spans="1:10" ht="24" customHeight="1">
      <c r="A47" s="279">
        <v>31</v>
      </c>
      <c r="B47" s="1176" t="s">
        <v>1989</v>
      </c>
      <c r="C47" s="279"/>
      <c r="D47" s="279"/>
      <c r="E47" s="279"/>
      <c r="F47" s="279"/>
      <c r="G47" s="436">
        <f>G46+G45+G43+G42+G41+G40+G39</f>
        <v>84358.979442838987</v>
      </c>
      <c r="H47" s="487"/>
    </row>
    <row r="48" spans="1:10" ht="16.5" customHeight="1">
      <c r="A48" s="205">
        <v>32</v>
      </c>
      <c r="B48" s="214" t="s">
        <v>1870</v>
      </c>
      <c r="C48" s="205"/>
      <c r="D48" s="205"/>
      <c r="E48" s="205"/>
      <c r="F48" s="205"/>
      <c r="G48" s="208">
        <f>G47*0.09</f>
        <v>7592.3081498555084</v>
      </c>
      <c r="H48" s="487"/>
    </row>
    <row r="49" spans="1:8" ht="16.5" customHeight="1">
      <c r="A49" s="279">
        <v>33</v>
      </c>
      <c r="B49" s="214" t="s">
        <v>1871</v>
      </c>
      <c r="C49" s="205"/>
      <c r="D49" s="205"/>
      <c r="E49" s="205"/>
      <c r="F49" s="205"/>
      <c r="G49" s="208">
        <f>G47*0.09</f>
        <v>7592.3081498555084</v>
      </c>
      <c r="H49" s="487"/>
    </row>
    <row r="50" spans="1:8" ht="16.5" customHeight="1">
      <c r="A50" s="205">
        <v>34</v>
      </c>
      <c r="B50" s="1176" t="s">
        <v>1872</v>
      </c>
      <c r="C50" s="205"/>
      <c r="D50" s="205"/>
      <c r="E50" s="205"/>
      <c r="F50" s="205"/>
      <c r="G50" s="208">
        <f>G47+G48+G49</f>
        <v>99543.595742550009</v>
      </c>
      <c r="H50" s="487"/>
    </row>
    <row r="51" spans="1:8" ht="16.5" customHeight="1">
      <c r="A51" s="279">
        <v>35</v>
      </c>
      <c r="B51" s="1176" t="s">
        <v>49</v>
      </c>
      <c r="C51" s="279"/>
      <c r="D51" s="279"/>
      <c r="E51" s="279"/>
      <c r="F51" s="436"/>
      <c r="G51" s="436">
        <f>ROUND(G50,0)</f>
        <v>99544</v>
      </c>
      <c r="H51" s="487"/>
    </row>
    <row r="52" spans="1:8" ht="14.25">
      <c r="A52" s="992"/>
      <c r="B52" s="487"/>
      <c r="C52" s="992"/>
      <c r="D52" s="487"/>
      <c r="E52" s="487"/>
      <c r="F52" s="487"/>
      <c r="G52" s="487"/>
      <c r="H52" s="487"/>
    </row>
    <row r="53" spans="1:8" ht="31.5" customHeight="1">
      <c r="A53" s="1018"/>
      <c r="B53" s="2093" t="s">
        <v>1661</v>
      </c>
      <c r="C53" s="2093"/>
      <c r="D53" s="487"/>
      <c r="E53" s="487"/>
      <c r="F53" s="487"/>
      <c r="G53" s="487"/>
      <c r="H53" s="487"/>
    </row>
    <row r="54" spans="1:8" ht="18.75" customHeight="1">
      <c r="A54" s="2019" t="s">
        <v>1447</v>
      </c>
      <c r="B54" s="2020"/>
      <c r="C54" s="2020"/>
      <c r="D54" s="2020"/>
      <c r="E54" s="2020"/>
      <c r="F54" s="2020"/>
      <c r="G54" s="2021"/>
    </row>
    <row r="55" spans="1:8" ht="17.25" customHeight="1">
      <c r="A55" s="2022" t="s">
        <v>1448</v>
      </c>
      <c r="B55" s="2023"/>
      <c r="C55" s="2023"/>
      <c r="D55" s="2023"/>
      <c r="E55" s="2023"/>
      <c r="F55" s="2023"/>
      <c r="G55" s="2024"/>
    </row>
    <row r="56" spans="1:8" ht="54" customHeight="1">
      <c r="A56" s="2165" t="s">
        <v>2718</v>
      </c>
      <c r="B56" s="2165"/>
      <c r="C56" s="2165"/>
      <c r="D56" s="2165"/>
      <c r="E56" s="2165"/>
      <c r="F56" s="2165"/>
      <c r="G56" s="2166"/>
    </row>
    <row r="57" spans="1:8" ht="38.25" customHeight="1">
      <c r="A57" s="1961" t="s">
        <v>2728</v>
      </c>
      <c r="B57" s="1961"/>
      <c r="C57" s="1961"/>
      <c r="D57" s="1961"/>
      <c r="E57" s="1961"/>
      <c r="F57" s="1961"/>
      <c r="G57" s="1961"/>
    </row>
    <row r="58" spans="1:8" ht="12.75" customHeight="1">
      <c r="A58" s="1961" t="s">
        <v>1856</v>
      </c>
      <c r="B58" s="1961"/>
      <c r="C58" s="1961"/>
      <c r="D58" s="1961"/>
      <c r="E58" s="1961"/>
      <c r="F58" s="1961"/>
      <c r="G58" s="1961"/>
    </row>
  </sheetData>
  <mergeCells count="18">
    <mergeCell ref="A54:G54"/>
    <mergeCell ref="A55:G55"/>
    <mergeCell ref="A57:G57"/>
    <mergeCell ref="A58:G58"/>
    <mergeCell ref="F5:F6"/>
    <mergeCell ref="G5:G6"/>
    <mergeCell ref="A17:A19"/>
    <mergeCell ref="A25:A27"/>
    <mergeCell ref="A31:A35"/>
    <mergeCell ref="B53:C53"/>
    <mergeCell ref="A56:G56"/>
    <mergeCell ref="B1:D1"/>
    <mergeCell ref="B3:E3"/>
    <mergeCell ref="A5:A6"/>
    <mergeCell ref="B5:B6"/>
    <mergeCell ref="C5:C6"/>
    <mergeCell ref="D5:D6"/>
    <mergeCell ref="E5:E6"/>
  </mergeCells>
  <conditionalFormatting sqref="B38:B40">
    <cfRule type="cellIs" dxfId="4" priority="1" stopIfTrue="1" operator="equal">
      <formula>"?"</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115" zoomScaleNormal="115" workbookViewId="0">
      <pane ySplit="6" topLeftCell="A7" activePane="bottomLeft" state="frozen"/>
      <selection pane="bottomLeft" activeCell="B57" sqref="B57"/>
    </sheetView>
  </sheetViews>
  <sheetFormatPr defaultRowHeight="12.75"/>
  <cols>
    <col min="1" max="1" width="4.28515625" style="1177" customWidth="1"/>
    <col min="2" max="2" width="41.85546875" style="1178" customWidth="1"/>
    <col min="3" max="3" width="13.42578125" style="1178" customWidth="1"/>
    <col min="4" max="4" width="7.28515625" style="1178" customWidth="1"/>
    <col min="5" max="5" width="13.5703125" style="1178" customWidth="1"/>
    <col min="6" max="6" width="7.5703125" style="1178" customWidth="1"/>
    <col min="7" max="7" width="15" style="1178" customWidth="1"/>
    <col min="8" max="8" width="8.85546875" style="1178" customWidth="1"/>
    <col min="9" max="9" width="13.42578125" style="1178" customWidth="1"/>
    <col min="10" max="10" width="21" style="1178" customWidth="1"/>
    <col min="11" max="11" width="9.140625" style="1178"/>
    <col min="12" max="12" width="9.7109375" style="1178" customWidth="1"/>
    <col min="13" max="248" width="9.140625" style="1178"/>
    <col min="249" max="249" width="4.85546875" style="1178" customWidth="1"/>
    <col min="250" max="250" width="42.5703125" style="1178" customWidth="1"/>
    <col min="251" max="251" width="13.42578125" style="1178" customWidth="1"/>
    <col min="252" max="252" width="5.85546875" style="1178" bestFit="1" customWidth="1"/>
    <col min="253" max="253" width="6.7109375" style="1178" customWidth="1"/>
    <col min="254" max="254" width="9.85546875" style="1178" bestFit="1" customWidth="1"/>
    <col min="255" max="255" width="11.140625" style="1178" customWidth="1"/>
    <col min="256" max="256" width="6.7109375" style="1178" customWidth="1"/>
    <col min="257" max="257" width="9.85546875" style="1178" bestFit="1" customWidth="1"/>
    <col min="258" max="258" width="11.140625" style="1178" customWidth="1"/>
    <col min="259" max="259" width="6.7109375" style="1178" customWidth="1"/>
    <col min="260" max="260" width="11" style="1178" bestFit="1" customWidth="1"/>
    <col min="261" max="261" width="11.28515625" style="1178" customWidth="1"/>
    <col min="262" max="262" width="6.7109375" style="1178" customWidth="1"/>
    <col min="263" max="264" width="11" style="1178" bestFit="1" customWidth="1"/>
    <col min="265" max="265" width="25.28515625" style="1178" customWidth="1"/>
    <col min="266" max="266" width="21" style="1178" customWidth="1"/>
    <col min="267" max="504" width="9.140625" style="1178"/>
    <col min="505" max="505" width="4.85546875" style="1178" customWidth="1"/>
    <col min="506" max="506" width="42.5703125" style="1178" customWidth="1"/>
    <col min="507" max="507" width="13.42578125" style="1178" customWidth="1"/>
    <col min="508" max="508" width="5.85546875" style="1178" bestFit="1" customWidth="1"/>
    <col min="509" max="509" width="6.7109375" style="1178" customWidth="1"/>
    <col min="510" max="510" width="9.85546875" style="1178" bestFit="1" customWidth="1"/>
    <col min="511" max="511" width="11.140625" style="1178" customWidth="1"/>
    <col min="512" max="512" width="6.7109375" style="1178" customWidth="1"/>
    <col min="513" max="513" width="9.85546875" style="1178" bestFit="1" customWidth="1"/>
    <col min="514" max="514" width="11.140625" style="1178" customWidth="1"/>
    <col min="515" max="515" width="6.7109375" style="1178" customWidth="1"/>
    <col min="516" max="516" width="11" style="1178" bestFit="1" customWidth="1"/>
    <col min="517" max="517" width="11.28515625" style="1178" customWidth="1"/>
    <col min="518" max="518" width="6.7109375" style="1178" customWidth="1"/>
    <col min="519" max="520" width="11" style="1178" bestFit="1" customWidth="1"/>
    <col min="521" max="521" width="25.28515625" style="1178" customWidth="1"/>
    <col min="522" max="522" width="21" style="1178" customWidth="1"/>
    <col min="523" max="760" width="9.140625" style="1178"/>
    <col min="761" max="761" width="4.85546875" style="1178" customWidth="1"/>
    <col min="762" max="762" width="42.5703125" style="1178" customWidth="1"/>
    <col min="763" max="763" width="13.42578125" style="1178" customWidth="1"/>
    <col min="764" max="764" width="5.85546875" style="1178" bestFit="1" customWidth="1"/>
    <col min="765" max="765" width="6.7109375" style="1178" customWidth="1"/>
    <col min="766" max="766" width="9.85546875" style="1178" bestFit="1" customWidth="1"/>
    <col min="767" max="767" width="11.140625" style="1178" customWidth="1"/>
    <col min="768" max="768" width="6.7109375" style="1178" customWidth="1"/>
    <col min="769" max="769" width="9.85546875" style="1178" bestFit="1" customWidth="1"/>
    <col min="770" max="770" width="11.140625" style="1178" customWidth="1"/>
    <col min="771" max="771" width="6.7109375" style="1178" customWidth="1"/>
    <col min="772" max="772" width="11" style="1178" bestFit="1" customWidth="1"/>
    <col min="773" max="773" width="11.28515625" style="1178" customWidth="1"/>
    <col min="774" max="774" width="6.7109375" style="1178" customWidth="1"/>
    <col min="775" max="776" width="11" style="1178" bestFit="1" customWidth="1"/>
    <col min="777" max="777" width="25.28515625" style="1178" customWidth="1"/>
    <col min="778" max="778" width="21" style="1178" customWidth="1"/>
    <col min="779" max="1016" width="9.140625" style="1178"/>
    <col min="1017" max="1017" width="4.85546875" style="1178" customWidth="1"/>
    <col min="1018" max="1018" width="42.5703125" style="1178" customWidth="1"/>
    <col min="1019" max="1019" width="13.42578125" style="1178" customWidth="1"/>
    <col min="1020" max="1020" width="5.85546875" style="1178" bestFit="1" customWidth="1"/>
    <col min="1021" max="1021" width="6.7109375" style="1178" customWidth="1"/>
    <col min="1022" max="1022" width="9.85546875" style="1178" bestFit="1" customWidth="1"/>
    <col min="1023" max="1023" width="11.140625" style="1178" customWidth="1"/>
    <col min="1024" max="1024" width="6.7109375" style="1178" customWidth="1"/>
    <col min="1025" max="1025" width="9.85546875" style="1178" bestFit="1" customWidth="1"/>
    <col min="1026" max="1026" width="11.140625" style="1178" customWidth="1"/>
    <col min="1027" max="1027" width="6.7109375" style="1178" customWidth="1"/>
    <col min="1028" max="1028" width="11" style="1178" bestFit="1" customWidth="1"/>
    <col min="1029" max="1029" width="11.28515625" style="1178" customWidth="1"/>
    <col min="1030" max="1030" width="6.7109375" style="1178" customWidth="1"/>
    <col min="1031" max="1032" width="11" style="1178" bestFit="1" customWidth="1"/>
    <col min="1033" max="1033" width="25.28515625" style="1178" customWidth="1"/>
    <col min="1034" max="1034" width="21" style="1178" customWidth="1"/>
    <col min="1035" max="1272" width="9.140625" style="1178"/>
    <col min="1273" max="1273" width="4.85546875" style="1178" customWidth="1"/>
    <col min="1274" max="1274" width="42.5703125" style="1178" customWidth="1"/>
    <col min="1275" max="1275" width="13.42578125" style="1178" customWidth="1"/>
    <col min="1276" max="1276" width="5.85546875" style="1178" bestFit="1" customWidth="1"/>
    <col min="1277" max="1277" width="6.7109375" style="1178" customWidth="1"/>
    <col min="1278" max="1278" width="9.85546875" style="1178" bestFit="1" customWidth="1"/>
    <col min="1279" max="1279" width="11.140625" style="1178" customWidth="1"/>
    <col min="1280" max="1280" width="6.7109375" style="1178" customWidth="1"/>
    <col min="1281" max="1281" width="9.85546875" style="1178" bestFit="1" customWidth="1"/>
    <col min="1282" max="1282" width="11.140625" style="1178" customWidth="1"/>
    <col min="1283" max="1283" width="6.7109375" style="1178" customWidth="1"/>
    <col min="1284" max="1284" width="11" style="1178" bestFit="1" customWidth="1"/>
    <col min="1285" max="1285" width="11.28515625" style="1178" customWidth="1"/>
    <col min="1286" max="1286" width="6.7109375" style="1178" customWidth="1"/>
    <col min="1287" max="1288" width="11" style="1178" bestFit="1" customWidth="1"/>
    <col min="1289" max="1289" width="25.28515625" style="1178" customWidth="1"/>
    <col min="1290" max="1290" width="21" style="1178" customWidth="1"/>
    <col min="1291" max="1528" width="9.140625" style="1178"/>
    <col min="1529" max="1529" width="4.85546875" style="1178" customWidth="1"/>
    <col min="1530" max="1530" width="42.5703125" style="1178" customWidth="1"/>
    <col min="1531" max="1531" width="13.42578125" style="1178" customWidth="1"/>
    <col min="1532" max="1532" width="5.85546875" style="1178" bestFit="1" customWidth="1"/>
    <col min="1533" max="1533" width="6.7109375" style="1178" customWidth="1"/>
    <col min="1534" max="1534" width="9.85546875" style="1178" bestFit="1" customWidth="1"/>
    <col min="1535" max="1535" width="11.140625" style="1178" customWidth="1"/>
    <col min="1536" max="1536" width="6.7109375" style="1178" customWidth="1"/>
    <col min="1537" max="1537" width="9.85546875" style="1178" bestFit="1" customWidth="1"/>
    <col min="1538" max="1538" width="11.140625" style="1178" customWidth="1"/>
    <col min="1539" max="1539" width="6.7109375" style="1178" customWidth="1"/>
    <col min="1540" max="1540" width="11" style="1178" bestFit="1" customWidth="1"/>
    <col min="1541" max="1541" width="11.28515625" style="1178" customWidth="1"/>
    <col min="1542" max="1542" width="6.7109375" style="1178" customWidth="1"/>
    <col min="1543" max="1544" width="11" style="1178" bestFit="1" customWidth="1"/>
    <col min="1545" max="1545" width="25.28515625" style="1178" customWidth="1"/>
    <col min="1546" max="1546" width="21" style="1178" customWidth="1"/>
    <col min="1547" max="1784" width="9.140625" style="1178"/>
    <col min="1785" max="1785" width="4.85546875" style="1178" customWidth="1"/>
    <col min="1786" max="1786" width="42.5703125" style="1178" customWidth="1"/>
    <col min="1787" max="1787" width="13.42578125" style="1178" customWidth="1"/>
    <col min="1788" max="1788" width="5.85546875" style="1178" bestFit="1" customWidth="1"/>
    <col min="1789" max="1789" width="6.7109375" style="1178" customWidth="1"/>
    <col min="1790" max="1790" width="9.85546875" style="1178" bestFit="1" customWidth="1"/>
    <col min="1791" max="1791" width="11.140625" style="1178" customWidth="1"/>
    <col min="1792" max="1792" width="6.7109375" style="1178" customWidth="1"/>
    <col min="1793" max="1793" width="9.85546875" style="1178" bestFit="1" customWidth="1"/>
    <col min="1794" max="1794" width="11.140625" style="1178" customWidth="1"/>
    <col min="1795" max="1795" width="6.7109375" style="1178" customWidth="1"/>
    <col min="1796" max="1796" width="11" style="1178" bestFit="1" customWidth="1"/>
    <col min="1797" max="1797" width="11.28515625" style="1178" customWidth="1"/>
    <col min="1798" max="1798" width="6.7109375" style="1178" customWidth="1"/>
    <col min="1799" max="1800" width="11" style="1178" bestFit="1" customWidth="1"/>
    <col min="1801" max="1801" width="25.28515625" style="1178" customWidth="1"/>
    <col min="1802" max="1802" width="21" style="1178" customWidth="1"/>
    <col min="1803" max="2040" width="9.140625" style="1178"/>
    <col min="2041" max="2041" width="4.85546875" style="1178" customWidth="1"/>
    <col min="2042" max="2042" width="42.5703125" style="1178" customWidth="1"/>
    <col min="2043" max="2043" width="13.42578125" style="1178" customWidth="1"/>
    <col min="2044" max="2044" width="5.85546875" style="1178" bestFit="1" customWidth="1"/>
    <col min="2045" max="2045" width="6.7109375" style="1178" customWidth="1"/>
    <col min="2046" max="2046" width="9.85546875" style="1178" bestFit="1" customWidth="1"/>
    <col min="2047" max="2047" width="11.140625" style="1178" customWidth="1"/>
    <col min="2048" max="2048" width="6.7109375" style="1178" customWidth="1"/>
    <col min="2049" max="2049" width="9.85546875" style="1178" bestFit="1" customWidth="1"/>
    <col min="2050" max="2050" width="11.140625" style="1178" customWidth="1"/>
    <col min="2051" max="2051" width="6.7109375" style="1178" customWidth="1"/>
    <col min="2052" max="2052" width="11" style="1178" bestFit="1" customWidth="1"/>
    <col min="2053" max="2053" width="11.28515625" style="1178" customWidth="1"/>
    <col min="2054" max="2054" width="6.7109375" style="1178" customWidth="1"/>
    <col min="2055" max="2056" width="11" style="1178" bestFit="1" customWidth="1"/>
    <col min="2057" max="2057" width="25.28515625" style="1178" customWidth="1"/>
    <col min="2058" max="2058" width="21" style="1178" customWidth="1"/>
    <col min="2059" max="2296" width="9.140625" style="1178"/>
    <col min="2297" max="2297" width="4.85546875" style="1178" customWidth="1"/>
    <col min="2298" max="2298" width="42.5703125" style="1178" customWidth="1"/>
    <col min="2299" max="2299" width="13.42578125" style="1178" customWidth="1"/>
    <col min="2300" max="2300" width="5.85546875" style="1178" bestFit="1" customWidth="1"/>
    <col min="2301" max="2301" width="6.7109375" style="1178" customWidth="1"/>
    <col min="2302" max="2302" width="9.85546875" style="1178" bestFit="1" customWidth="1"/>
    <col min="2303" max="2303" width="11.140625" style="1178" customWidth="1"/>
    <col min="2304" max="2304" width="6.7109375" style="1178" customWidth="1"/>
    <col min="2305" max="2305" width="9.85546875" style="1178" bestFit="1" customWidth="1"/>
    <col min="2306" max="2306" width="11.140625" style="1178" customWidth="1"/>
    <col min="2307" max="2307" width="6.7109375" style="1178" customWidth="1"/>
    <col min="2308" max="2308" width="11" style="1178" bestFit="1" customWidth="1"/>
    <col min="2309" max="2309" width="11.28515625" style="1178" customWidth="1"/>
    <col min="2310" max="2310" width="6.7109375" style="1178" customWidth="1"/>
    <col min="2311" max="2312" width="11" style="1178" bestFit="1" customWidth="1"/>
    <col min="2313" max="2313" width="25.28515625" style="1178" customWidth="1"/>
    <col min="2314" max="2314" width="21" style="1178" customWidth="1"/>
    <col min="2315" max="2552" width="9.140625" style="1178"/>
    <col min="2553" max="2553" width="4.85546875" style="1178" customWidth="1"/>
    <col min="2554" max="2554" width="42.5703125" style="1178" customWidth="1"/>
    <col min="2555" max="2555" width="13.42578125" style="1178" customWidth="1"/>
    <col min="2556" max="2556" width="5.85546875" style="1178" bestFit="1" customWidth="1"/>
    <col min="2557" max="2557" width="6.7109375" style="1178" customWidth="1"/>
    <col min="2558" max="2558" width="9.85546875" style="1178" bestFit="1" customWidth="1"/>
    <col min="2559" max="2559" width="11.140625" style="1178" customWidth="1"/>
    <col min="2560" max="2560" width="6.7109375" style="1178" customWidth="1"/>
    <col min="2561" max="2561" width="9.85546875" style="1178" bestFit="1" customWidth="1"/>
    <col min="2562" max="2562" width="11.140625" style="1178" customWidth="1"/>
    <col min="2563" max="2563" width="6.7109375" style="1178" customWidth="1"/>
    <col min="2564" max="2564" width="11" style="1178" bestFit="1" customWidth="1"/>
    <col min="2565" max="2565" width="11.28515625" style="1178" customWidth="1"/>
    <col min="2566" max="2566" width="6.7109375" style="1178" customWidth="1"/>
    <col min="2567" max="2568" width="11" style="1178" bestFit="1" customWidth="1"/>
    <col min="2569" max="2569" width="25.28515625" style="1178" customWidth="1"/>
    <col min="2570" max="2570" width="21" style="1178" customWidth="1"/>
    <col min="2571" max="2808" width="9.140625" style="1178"/>
    <col min="2809" max="2809" width="4.85546875" style="1178" customWidth="1"/>
    <col min="2810" max="2810" width="42.5703125" style="1178" customWidth="1"/>
    <col min="2811" max="2811" width="13.42578125" style="1178" customWidth="1"/>
    <col min="2812" max="2812" width="5.85546875" style="1178" bestFit="1" customWidth="1"/>
    <col min="2813" max="2813" width="6.7109375" style="1178" customWidth="1"/>
    <col min="2814" max="2814" width="9.85546875" style="1178" bestFit="1" customWidth="1"/>
    <col min="2815" max="2815" width="11.140625" style="1178" customWidth="1"/>
    <col min="2816" max="2816" width="6.7109375" style="1178" customWidth="1"/>
    <col min="2817" max="2817" width="9.85546875" style="1178" bestFit="1" customWidth="1"/>
    <col min="2818" max="2818" width="11.140625" style="1178" customWidth="1"/>
    <col min="2819" max="2819" width="6.7109375" style="1178" customWidth="1"/>
    <col min="2820" max="2820" width="11" style="1178" bestFit="1" customWidth="1"/>
    <col min="2821" max="2821" width="11.28515625" style="1178" customWidth="1"/>
    <col min="2822" max="2822" width="6.7109375" style="1178" customWidth="1"/>
    <col min="2823" max="2824" width="11" style="1178" bestFit="1" customWidth="1"/>
    <col min="2825" max="2825" width="25.28515625" style="1178" customWidth="1"/>
    <col min="2826" max="2826" width="21" style="1178" customWidth="1"/>
    <col min="2827" max="3064" width="9.140625" style="1178"/>
    <col min="3065" max="3065" width="4.85546875" style="1178" customWidth="1"/>
    <col min="3066" max="3066" width="42.5703125" style="1178" customWidth="1"/>
    <col min="3067" max="3067" width="13.42578125" style="1178" customWidth="1"/>
    <col min="3068" max="3068" width="5.85546875" style="1178" bestFit="1" customWidth="1"/>
    <col min="3069" max="3069" width="6.7109375" style="1178" customWidth="1"/>
    <col min="3070" max="3070" width="9.85546875" style="1178" bestFit="1" customWidth="1"/>
    <col min="3071" max="3071" width="11.140625" style="1178" customWidth="1"/>
    <col min="3072" max="3072" width="6.7109375" style="1178" customWidth="1"/>
    <col min="3073" max="3073" width="9.85546875" style="1178" bestFit="1" customWidth="1"/>
    <col min="3074" max="3074" width="11.140625" style="1178" customWidth="1"/>
    <col min="3075" max="3075" width="6.7109375" style="1178" customWidth="1"/>
    <col min="3076" max="3076" width="11" style="1178" bestFit="1" customWidth="1"/>
    <col min="3077" max="3077" width="11.28515625" style="1178" customWidth="1"/>
    <col min="3078" max="3078" width="6.7109375" style="1178" customWidth="1"/>
    <col min="3079" max="3080" width="11" style="1178" bestFit="1" customWidth="1"/>
    <col min="3081" max="3081" width="25.28515625" style="1178" customWidth="1"/>
    <col min="3082" max="3082" width="21" style="1178" customWidth="1"/>
    <col min="3083" max="3320" width="9.140625" style="1178"/>
    <col min="3321" max="3321" width="4.85546875" style="1178" customWidth="1"/>
    <col min="3322" max="3322" width="42.5703125" style="1178" customWidth="1"/>
    <col min="3323" max="3323" width="13.42578125" style="1178" customWidth="1"/>
    <col min="3324" max="3324" width="5.85546875" style="1178" bestFit="1" customWidth="1"/>
    <col min="3325" max="3325" width="6.7109375" style="1178" customWidth="1"/>
    <col min="3326" max="3326" width="9.85546875" style="1178" bestFit="1" customWidth="1"/>
    <col min="3327" max="3327" width="11.140625" style="1178" customWidth="1"/>
    <col min="3328" max="3328" width="6.7109375" style="1178" customWidth="1"/>
    <col min="3329" max="3329" width="9.85546875" style="1178" bestFit="1" customWidth="1"/>
    <col min="3330" max="3330" width="11.140625" style="1178" customWidth="1"/>
    <col min="3331" max="3331" width="6.7109375" style="1178" customWidth="1"/>
    <col min="3332" max="3332" width="11" style="1178" bestFit="1" customWidth="1"/>
    <col min="3333" max="3333" width="11.28515625" style="1178" customWidth="1"/>
    <col min="3334" max="3334" width="6.7109375" style="1178" customWidth="1"/>
    <col min="3335" max="3336" width="11" style="1178" bestFit="1" customWidth="1"/>
    <col min="3337" max="3337" width="25.28515625" style="1178" customWidth="1"/>
    <col min="3338" max="3338" width="21" style="1178" customWidth="1"/>
    <col min="3339" max="3576" width="9.140625" style="1178"/>
    <col min="3577" max="3577" width="4.85546875" style="1178" customWidth="1"/>
    <col min="3578" max="3578" width="42.5703125" style="1178" customWidth="1"/>
    <col min="3579" max="3579" width="13.42578125" style="1178" customWidth="1"/>
    <col min="3580" max="3580" width="5.85546875" style="1178" bestFit="1" customWidth="1"/>
    <col min="3581" max="3581" width="6.7109375" style="1178" customWidth="1"/>
    <col min="3582" max="3582" width="9.85546875" style="1178" bestFit="1" customWidth="1"/>
    <col min="3583" max="3583" width="11.140625" style="1178" customWidth="1"/>
    <col min="3584" max="3584" width="6.7109375" style="1178" customWidth="1"/>
    <col min="3585" max="3585" width="9.85546875" style="1178" bestFit="1" customWidth="1"/>
    <col min="3586" max="3586" width="11.140625" style="1178" customWidth="1"/>
    <col min="3587" max="3587" width="6.7109375" style="1178" customWidth="1"/>
    <col min="3588" max="3588" width="11" style="1178" bestFit="1" customWidth="1"/>
    <col min="3589" max="3589" width="11.28515625" style="1178" customWidth="1"/>
    <col min="3590" max="3590" width="6.7109375" style="1178" customWidth="1"/>
    <col min="3591" max="3592" width="11" style="1178" bestFit="1" customWidth="1"/>
    <col min="3593" max="3593" width="25.28515625" style="1178" customWidth="1"/>
    <col min="3594" max="3594" width="21" style="1178" customWidth="1"/>
    <col min="3595" max="3832" width="9.140625" style="1178"/>
    <col min="3833" max="3833" width="4.85546875" style="1178" customWidth="1"/>
    <col min="3834" max="3834" width="42.5703125" style="1178" customWidth="1"/>
    <col min="3835" max="3835" width="13.42578125" style="1178" customWidth="1"/>
    <col min="3836" max="3836" width="5.85546875" style="1178" bestFit="1" customWidth="1"/>
    <col min="3837" max="3837" width="6.7109375" style="1178" customWidth="1"/>
    <col min="3838" max="3838" width="9.85546875" style="1178" bestFit="1" customWidth="1"/>
    <col min="3839" max="3839" width="11.140625" style="1178" customWidth="1"/>
    <col min="3840" max="3840" width="6.7109375" style="1178" customWidth="1"/>
    <col min="3841" max="3841" width="9.85546875" style="1178" bestFit="1" customWidth="1"/>
    <col min="3842" max="3842" width="11.140625" style="1178" customWidth="1"/>
    <col min="3843" max="3843" width="6.7109375" style="1178" customWidth="1"/>
    <col min="3844" max="3844" width="11" style="1178" bestFit="1" customWidth="1"/>
    <col min="3845" max="3845" width="11.28515625" style="1178" customWidth="1"/>
    <col min="3846" max="3846" width="6.7109375" style="1178" customWidth="1"/>
    <col min="3847" max="3848" width="11" style="1178" bestFit="1" customWidth="1"/>
    <col min="3849" max="3849" width="25.28515625" style="1178" customWidth="1"/>
    <col min="3850" max="3850" width="21" style="1178" customWidth="1"/>
    <col min="3851" max="4088" width="9.140625" style="1178"/>
    <col min="4089" max="4089" width="4.85546875" style="1178" customWidth="1"/>
    <col min="4090" max="4090" width="42.5703125" style="1178" customWidth="1"/>
    <col min="4091" max="4091" width="13.42578125" style="1178" customWidth="1"/>
    <col min="4092" max="4092" width="5.85546875" style="1178" bestFit="1" customWidth="1"/>
    <col min="4093" max="4093" width="6.7109375" style="1178" customWidth="1"/>
    <col min="4094" max="4094" width="9.85546875" style="1178" bestFit="1" customWidth="1"/>
    <col min="4095" max="4095" width="11.140625" style="1178" customWidth="1"/>
    <col min="4096" max="4096" width="6.7109375" style="1178" customWidth="1"/>
    <col min="4097" max="4097" width="9.85546875" style="1178" bestFit="1" customWidth="1"/>
    <col min="4098" max="4098" width="11.140625" style="1178" customWidth="1"/>
    <col min="4099" max="4099" width="6.7109375" style="1178" customWidth="1"/>
    <col min="4100" max="4100" width="11" style="1178" bestFit="1" customWidth="1"/>
    <col min="4101" max="4101" width="11.28515625" style="1178" customWidth="1"/>
    <col min="4102" max="4102" width="6.7109375" style="1178" customWidth="1"/>
    <col min="4103" max="4104" width="11" style="1178" bestFit="1" customWidth="1"/>
    <col min="4105" max="4105" width="25.28515625" style="1178" customWidth="1"/>
    <col min="4106" max="4106" width="21" style="1178" customWidth="1"/>
    <col min="4107" max="4344" width="9.140625" style="1178"/>
    <col min="4345" max="4345" width="4.85546875" style="1178" customWidth="1"/>
    <col min="4346" max="4346" width="42.5703125" style="1178" customWidth="1"/>
    <col min="4347" max="4347" width="13.42578125" style="1178" customWidth="1"/>
    <col min="4348" max="4348" width="5.85546875" style="1178" bestFit="1" customWidth="1"/>
    <col min="4349" max="4349" width="6.7109375" style="1178" customWidth="1"/>
    <col min="4350" max="4350" width="9.85546875" style="1178" bestFit="1" customWidth="1"/>
    <col min="4351" max="4351" width="11.140625" style="1178" customWidth="1"/>
    <col min="4352" max="4352" width="6.7109375" style="1178" customWidth="1"/>
    <col min="4353" max="4353" width="9.85546875" style="1178" bestFit="1" customWidth="1"/>
    <col min="4354" max="4354" width="11.140625" style="1178" customWidth="1"/>
    <col min="4355" max="4355" width="6.7109375" style="1178" customWidth="1"/>
    <col min="4356" max="4356" width="11" style="1178" bestFit="1" customWidth="1"/>
    <col min="4357" max="4357" width="11.28515625" style="1178" customWidth="1"/>
    <col min="4358" max="4358" width="6.7109375" style="1178" customWidth="1"/>
    <col min="4359" max="4360" width="11" style="1178" bestFit="1" customWidth="1"/>
    <col min="4361" max="4361" width="25.28515625" style="1178" customWidth="1"/>
    <col min="4362" max="4362" width="21" style="1178" customWidth="1"/>
    <col min="4363" max="4600" width="9.140625" style="1178"/>
    <col min="4601" max="4601" width="4.85546875" style="1178" customWidth="1"/>
    <col min="4602" max="4602" width="42.5703125" style="1178" customWidth="1"/>
    <col min="4603" max="4603" width="13.42578125" style="1178" customWidth="1"/>
    <col min="4604" max="4604" width="5.85546875" style="1178" bestFit="1" customWidth="1"/>
    <col min="4605" max="4605" width="6.7109375" style="1178" customWidth="1"/>
    <col min="4606" max="4606" width="9.85546875" style="1178" bestFit="1" customWidth="1"/>
    <col min="4607" max="4607" width="11.140625" style="1178" customWidth="1"/>
    <col min="4608" max="4608" width="6.7109375" style="1178" customWidth="1"/>
    <col min="4609" max="4609" width="9.85546875" style="1178" bestFit="1" customWidth="1"/>
    <col min="4610" max="4610" width="11.140625" style="1178" customWidth="1"/>
    <col min="4611" max="4611" width="6.7109375" style="1178" customWidth="1"/>
    <col min="4612" max="4612" width="11" style="1178" bestFit="1" customWidth="1"/>
    <col min="4613" max="4613" width="11.28515625" style="1178" customWidth="1"/>
    <col min="4614" max="4614" width="6.7109375" style="1178" customWidth="1"/>
    <col min="4615" max="4616" width="11" style="1178" bestFit="1" customWidth="1"/>
    <col min="4617" max="4617" width="25.28515625" style="1178" customWidth="1"/>
    <col min="4618" max="4618" width="21" style="1178" customWidth="1"/>
    <col min="4619" max="4856" width="9.140625" style="1178"/>
    <col min="4857" max="4857" width="4.85546875" style="1178" customWidth="1"/>
    <col min="4858" max="4858" width="42.5703125" style="1178" customWidth="1"/>
    <col min="4859" max="4859" width="13.42578125" style="1178" customWidth="1"/>
    <col min="4860" max="4860" width="5.85546875" style="1178" bestFit="1" customWidth="1"/>
    <col min="4861" max="4861" width="6.7109375" style="1178" customWidth="1"/>
    <col min="4862" max="4862" width="9.85546875" style="1178" bestFit="1" customWidth="1"/>
    <col min="4863" max="4863" width="11.140625" style="1178" customWidth="1"/>
    <col min="4864" max="4864" width="6.7109375" style="1178" customWidth="1"/>
    <col min="4865" max="4865" width="9.85546875" style="1178" bestFit="1" customWidth="1"/>
    <col min="4866" max="4866" width="11.140625" style="1178" customWidth="1"/>
    <col min="4867" max="4867" width="6.7109375" style="1178" customWidth="1"/>
    <col min="4868" max="4868" width="11" style="1178" bestFit="1" customWidth="1"/>
    <col min="4869" max="4869" width="11.28515625" style="1178" customWidth="1"/>
    <col min="4870" max="4870" width="6.7109375" style="1178" customWidth="1"/>
    <col min="4871" max="4872" width="11" style="1178" bestFit="1" customWidth="1"/>
    <col min="4873" max="4873" width="25.28515625" style="1178" customWidth="1"/>
    <col min="4874" max="4874" width="21" style="1178" customWidth="1"/>
    <col min="4875" max="5112" width="9.140625" style="1178"/>
    <col min="5113" max="5113" width="4.85546875" style="1178" customWidth="1"/>
    <col min="5114" max="5114" width="42.5703125" style="1178" customWidth="1"/>
    <col min="5115" max="5115" width="13.42578125" style="1178" customWidth="1"/>
    <col min="5116" max="5116" width="5.85546875" style="1178" bestFit="1" customWidth="1"/>
    <col min="5117" max="5117" width="6.7109375" style="1178" customWidth="1"/>
    <col min="5118" max="5118" width="9.85546875" style="1178" bestFit="1" customWidth="1"/>
    <col min="5119" max="5119" width="11.140625" style="1178" customWidth="1"/>
    <col min="5120" max="5120" width="6.7109375" style="1178" customWidth="1"/>
    <col min="5121" max="5121" width="9.85546875" style="1178" bestFit="1" customWidth="1"/>
    <col min="5122" max="5122" width="11.140625" style="1178" customWidth="1"/>
    <col min="5123" max="5123" width="6.7109375" style="1178" customWidth="1"/>
    <col min="5124" max="5124" width="11" style="1178" bestFit="1" customWidth="1"/>
    <col min="5125" max="5125" width="11.28515625" style="1178" customWidth="1"/>
    <col min="5126" max="5126" width="6.7109375" style="1178" customWidth="1"/>
    <col min="5127" max="5128" width="11" style="1178" bestFit="1" customWidth="1"/>
    <col min="5129" max="5129" width="25.28515625" style="1178" customWidth="1"/>
    <col min="5130" max="5130" width="21" style="1178" customWidth="1"/>
    <col min="5131" max="5368" width="9.140625" style="1178"/>
    <col min="5369" max="5369" width="4.85546875" style="1178" customWidth="1"/>
    <col min="5370" max="5370" width="42.5703125" style="1178" customWidth="1"/>
    <col min="5371" max="5371" width="13.42578125" style="1178" customWidth="1"/>
    <col min="5372" max="5372" width="5.85546875" style="1178" bestFit="1" customWidth="1"/>
    <col min="5373" max="5373" width="6.7109375" style="1178" customWidth="1"/>
    <col min="5374" max="5374" width="9.85546875" style="1178" bestFit="1" customWidth="1"/>
    <col min="5375" max="5375" width="11.140625" style="1178" customWidth="1"/>
    <col min="5376" max="5376" width="6.7109375" style="1178" customWidth="1"/>
    <col min="5377" max="5377" width="9.85546875" style="1178" bestFit="1" customWidth="1"/>
    <col min="5378" max="5378" width="11.140625" style="1178" customWidth="1"/>
    <col min="5379" max="5379" width="6.7109375" style="1178" customWidth="1"/>
    <col min="5380" max="5380" width="11" style="1178" bestFit="1" customWidth="1"/>
    <col min="5381" max="5381" width="11.28515625" style="1178" customWidth="1"/>
    <col min="5382" max="5382" width="6.7109375" style="1178" customWidth="1"/>
    <col min="5383" max="5384" width="11" style="1178" bestFit="1" customWidth="1"/>
    <col min="5385" max="5385" width="25.28515625" style="1178" customWidth="1"/>
    <col min="5386" max="5386" width="21" style="1178" customWidth="1"/>
    <col min="5387" max="5624" width="9.140625" style="1178"/>
    <col min="5625" max="5625" width="4.85546875" style="1178" customWidth="1"/>
    <col min="5626" max="5626" width="42.5703125" style="1178" customWidth="1"/>
    <col min="5627" max="5627" width="13.42578125" style="1178" customWidth="1"/>
    <col min="5628" max="5628" width="5.85546875" style="1178" bestFit="1" customWidth="1"/>
    <col min="5629" max="5629" width="6.7109375" style="1178" customWidth="1"/>
    <col min="5630" max="5630" width="9.85546875" style="1178" bestFit="1" customWidth="1"/>
    <col min="5631" max="5631" width="11.140625" style="1178" customWidth="1"/>
    <col min="5632" max="5632" width="6.7109375" style="1178" customWidth="1"/>
    <col min="5633" max="5633" width="9.85546875" style="1178" bestFit="1" customWidth="1"/>
    <col min="5634" max="5634" width="11.140625" style="1178" customWidth="1"/>
    <col min="5635" max="5635" width="6.7109375" style="1178" customWidth="1"/>
    <col min="5636" max="5636" width="11" style="1178" bestFit="1" customWidth="1"/>
    <col min="5637" max="5637" width="11.28515625" style="1178" customWidth="1"/>
    <col min="5638" max="5638" width="6.7109375" style="1178" customWidth="1"/>
    <col min="5639" max="5640" width="11" style="1178" bestFit="1" customWidth="1"/>
    <col min="5641" max="5641" width="25.28515625" style="1178" customWidth="1"/>
    <col min="5642" max="5642" width="21" style="1178" customWidth="1"/>
    <col min="5643" max="5880" width="9.140625" style="1178"/>
    <col min="5881" max="5881" width="4.85546875" style="1178" customWidth="1"/>
    <col min="5882" max="5882" width="42.5703125" style="1178" customWidth="1"/>
    <col min="5883" max="5883" width="13.42578125" style="1178" customWidth="1"/>
    <col min="5884" max="5884" width="5.85546875" style="1178" bestFit="1" customWidth="1"/>
    <col min="5885" max="5885" width="6.7109375" style="1178" customWidth="1"/>
    <col min="5886" max="5886" width="9.85546875" style="1178" bestFit="1" customWidth="1"/>
    <col min="5887" max="5887" width="11.140625" style="1178" customWidth="1"/>
    <col min="5888" max="5888" width="6.7109375" style="1178" customWidth="1"/>
    <col min="5889" max="5889" width="9.85546875" style="1178" bestFit="1" customWidth="1"/>
    <col min="5890" max="5890" width="11.140625" style="1178" customWidth="1"/>
    <col min="5891" max="5891" width="6.7109375" style="1178" customWidth="1"/>
    <col min="5892" max="5892" width="11" style="1178" bestFit="1" customWidth="1"/>
    <col min="5893" max="5893" width="11.28515625" style="1178" customWidth="1"/>
    <col min="5894" max="5894" width="6.7109375" style="1178" customWidth="1"/>
    <col min="5895" max="5896" width="11" style="1178" bestFit="1" customWidth="1"/>
    <col min="5897" max="5897" width="25.28515625" style="1178" customWidth="1"/>
    <col min="5898" max="5898" width="21" style="1178" customWidth="1"/>
    <col min="5899" max="6136" width="9.140625" style="1178"/>
    <col min="6137" max="6137" width="4.85546875" style="1178" customWidth="1"/>
    <col min="6138" max="6138" width="42.5703125" style="1178" customWidth="1"/>
    <col min="6139" max="6139" width="13.42578125" style="1178" customWidth="1"/>
    <col min="6140" max="6140" width="5.85546875" style="1178" bestFit="1" customWidth="1"/>
    <col min="6141" max="6141" width="6.7109375" style="1178" customWidth="1"/>
    <col min="6142" max="6142" width="9.85546875" style="1178" bestFit="1" customWidth="1"/>
    <col min="6143" max="6143" width="11.140625" style="1178" customWidth="1"/>
    <col min="6144" max="6144" width="6.7109375" style="1178" customWidth="1"/>
    <col min="6145" max="6145" width="9.85546875" style="1178" bestFit="1" customWidth="1"/>
    <col min="6146" max="6146" width="11.140625" style="1178" customWidth="1"/>
    <col min="6147" max="6147" width="6.7109375" style="1178" customWidth="1"/>
    <col min="6148" max="6148" width="11" style="1178" bestFit="1" customWidth="1"/>
    <col min="6149" max="6149" width="11.28515625" style="1178" customWidth="1"/>
    <col min="6150" max="6150" width="6.7109375" style="1178" customWidth="1"/>
    <col min="6151" max="6152" width="11" style="1178" bestFit="1" customWidth="1"/>
    <col min="6153" max="6153" width="25.28515625" style="1178" customWidth="1"/>
    <col min="6154" max="6154" width="21" style="1178" customWidth="1"/>
    <col min="6155" max="6392" width="9.140625" style="1178"/>
    <col min="6393" max="6393" width="4.85546875" style="1178" customWidth="1"/>
    <col min="6394" max="6394" width="42.5703125" style="1178" customWidth="1"/>
    <col min="6395" max="6395" width="13.42578125" style="1178" customWidth="1"/>
    <col min="6396" max="6396" width="5.85546875" style="1178" bestFit="1" customWidth="1"/>
    <col min="6397" max="6397" width="6.7109375" style="1178" customWidth="1"/>
    <col min="6398" max="6398" width="9.85546875" style="1178" bestFit="1" customWidth="1"/>
    <col min="6399" max="6399" width="11.140625" style="1178" customWidth="1"/>
    <col min="6400" max="6400" width="6.7109375" style="1178" customWidth="1"/>
    <col min="6401" max="6401" width="9.85546875" style="1178" bestFit="1" customWidth="1"/>
    <col min="6402" max="6402" width="11.140625" style="1178" customWidth="1"/>
    <col min="6403" max="6403" width="6.7109375" style="1178" customWidth="1"/>
    <col min="6404" max="6404" width="11" style="1178" bestFit="1" customWidth="1"/>
    <col min="6405" max="6405" width="11.28515625" style="1178" customWidth="1"/>
    <col min="6406" max="6406" width="6.7109375" style="1178" customWidth="1"/>
    <col min="6407" max="6408" width="11" style="1178" bestFit="1" customWidth="1"/>
    <col min="6409" max="6409" width="25.28515625" style="1178" customWidth="1"/>
    <col min="6410" max="6410" width="21" style="1178" customWidth="1"/>
    <col min="6411" max="6648" width="9.140625" style="1178"/>
    <col min="6649" max="6649" width="4.85546875" style="1178" customWidth="1"/>
    <col min="6650" max="6650" width="42.5703125" style="1178" customWidth="1"/>
    <col min="6651" max="6651" width="13.42578125" style="1178" customWidth="1"/>
    <col min="6652" max="6652" width="5.85546875" style="1178" bestFit="1" customWidth="1"/>
    <col min="6653" max="6653" width="6.7109375" style="1178" customWidth="1"/>
    <col min="6654" max="6654" width="9.85546875" style="1178" bestFit="1" customWidth="1"/>
    <col min="6655" max="6655" width="11.140625" style="1178" customWidth="1"/>
    <col min="6656" max="6656" width="6.7109375" style="1178" customWidth="1"/>
    <col min="6657" max="6657" width="9.85546875" style="1178" bestFit="1" customWidth="1"/>
    <col min="6658" max="6658" width="11.140625" style="1178" customWidth="1"/>
    <col min="6659" max="6659" width="6.7109375" style="1178" customWidth="1"/>
    <col min="6660" max="6660" width="11" style="1178" bestFit="1" customWidth="1"/>
    <col min="6661" max="6661" width="11.28515625" style="1178" customWidth="1"/>
    <col min="6662" max="6662" width="6.7109375" style="1178" customWidth="1"/>
    <col min="6663" max="6664" width="11" style="1178" bestFit="1" customWidth="1"/>
    <col min="6665" max="6665" width="25.28515625" style="1178" customWidth="1"/>
    <col min="6666" max="6666" width="21" style="1178" customWidth="1"/>
    <col min="6667" max="6904" width="9.140625" style="1178"/>
    <col min="6905" max="6905" width="4.85546875" style="1178" customWidth="1"/>
    <col min="6906" max="6906" width="42.5703125" style="1178" customWidth="1"/>
    <col min="6907" max="6907" width="13.42578125" style="1178" customWidth="1"/>
    <col min="6908" max="6908" width="5.85546875" style="1178" bestFit="1" customWidth="1"/>
    <col min="6909" max="6909" width="6.7109375" style="1178" customWidth="1"/>
    <col min="6910" max="6910" width="9.85546875" style="1178" bestFit="1" customWidth="1"/>
    <col min="6911" max="6911" width="11.140625" style="1178" customWidth="1"/>
    <col min="6912" max="6912" width="6.7109375" style="1178" customWidth="1"/>
    <col min="6913" max="6913" width="9.85546875" style="1178" bestFit="1" customWidth="1"/>
    <col min="6914" max="6914" width="11.140625" style="1178" customWidth="1"/>
    <col min="6915" max="6915" width="6.7109375" style="1178" customWidth="1"/>
    <col min="6916" max="6916" width="11" style="1178" bestFit="1" customWidth="1"/>
    <col min="6917" max="6917" width="11.28515625" style="1178" customWidth="1"/>
    <col min="6918" max="6918" width="6.7109375" style="1178" customWidth="1"/>
    <col min="6919" max="6920" width="11" style="1178" bestFit="1" customWidth="1"/>
    <col min="6921" max="6921" width="25.28515625" style="1178" customWidth="1"/>
    <col min="6922" max="6922" width="21" style="1178" customWidth="1"/>
    <col min="6923" max="7160" width="9.140625" style="1178"/>
    <col min="7161" max="7161" width="4.85546875" style="1178" customWidth="1"/>
    <col min="7162" max="7162" width="42.5703125" style="1178" customWidth="1"/>
    <col min="7163" max="7163" width="13.42578125" style="1178" customWidth="1"/>
    <col min="7164" max="7164" width="5.85546875" style="1178" bestFit="1" customWidth="1"/>
    <col min="7165" max="7165" width="6.7109375" style="1178" customWidth="1"/>
    <col min="7166" max="7166" width="9.85546875" style="1178" bestFit="1" customWidth="1"/>
    <col min="7167" max="7167" width="11.140625" style="1178" customWidth="1"/>
    <col min="7168" max="7168" width="6.7109375" style="1178" customWidth="1"/>
    <col min="7169" max="7169" width="9.85546875" style="1178" bestFit="1" customWidth="1"/>
    <col min="7170" max="7170" width="11.140625" style="1178" customWidth="1"/>
    <col min="7171" max="7171" width="6.7109375" style="1178" customWidth="1"/>
    <col min="7172" max="7172" width="11" style="1178" bestFit="1" customWidth="1"/>
    <col min="7173" max="7173" width="11.28515625" style="1178" customWidth="1"/>
    <col min="7174" max="7174" width="6.7109375" style="1178" customWidth="1"/>
    <col min="7175" max="7176" width="11" style="1178" bestFit="1" customWidth="1"/>
    <col min="7177" max="7177" width="25.28515625" style="1178" customWidth="1"/>
    <col min="7178" max="7178" width="21" style="1178" customWidth="1"/>
    <col min="7179" max="7416" width="9.140625" style="1178"/>
    <col min="7417" max="7417" width="4.85546875" style="1178" customWidth="1"/>
    <col min="7418" max="7418" width="42.5703125" style="1178" customWidth="1"/>
    <col min="7419" max="7419" width="13.42578125" style="1178" customWidth="1"/>
    <col min="7420" max="7420" width="5.85546875" style="1178" bestFit="1" customWidth="1"/>
    <col min="7421" max="7421" width="6.7109375" style="1178" customWidth="1"/>
    <col min="7422" max="7422" width="9.85546875" style="1178" bestFit="1" customWidth="1"/>
    <col min="7423" max="7423" width="11.140625" style="1178" customWidth="1"/>
    <col min="7424" max="7424" width="6.7109375" style="1178" customWidth="1"/>
    <col min="7425" max="7425" width="9.85546875" style="1178" bestFit="1" customWidth="1"/>
    <col min="7426" max="7426" width="11.140625" style="1178" customWidth="1"/>
    <col min="7427" max="7427" width="6.7109375" style="1178" customWidth="1"/>
    <col min="7428" max="7428" width="11" style="1178" bestFit="1" customWidth="1"/>
    <col min="7429" max="7429" width="11.28515625" style="1178" customWidth="1"/>
    <col min="7430" max="7430" width="6.7109375" style="1178" customWidth="1"/>
    <col min="7431" max="7432" width="11" style="1178" bestFit="1" customWidth="1"/>
    <col min="7433" max="7433" width="25.28515625" style="1178" customWidth="1"/>
    <col min="7434" max="7434" width="21" style="1178" customWidth="1"/>
    <col min="7435" max="7672" width="9.140625" style="1178"/>
    <col min="7673" max="7673" width="4.85546875" style="1178" customWidth="1"/>
    <col min="7674" max="7674" width="42.5703125" style="1178" customWidth="1"/>
    <col min="7675" max="7675" width="13.42578125" style="1178" customWidth="1"/>
    <col min="7676" max="7676" width="5.85546875" style="1178" bestFit="1" customWidth="1"/>
    <col min="7677" max="7677" width="6.7109375" style="1178" customWidth="1"/>
    <col min="7678" max="7678" width="9.85546875" style="1178" bestFit="1" customWidth="1"/>
    <col min="7679" max="7679" width="11.140625" style="1178" customWidth="1"/>
    <col min="7680" max="7680" width="6.7109375" style="1178" customWidth="1"/>
    <col min="7681" max="7681" width="9.85546875" style="1178" bestFit="1" customWidth="1"/>
    <col min="7682" max="7682" width="11.140625" style="1178" customWidth="1"/>
    <col min="7683" max="7683" width="6.7109375" style="1178" customWidth="1"/>
    <col min="7684" max="7684" width="11" style="1178" bestFit="1" customWidth="1"/>
    <col min="7685" max="7685" width="11.28515625" style="1178" customWidth="1"/>
    <col min="7686" max="7686" width="6.7109375" style="1178" customWidth="1"/>
    <col min="7687" max="7688" width="11" style="1178" bestFit="1" customWidth="1"/>
    <col min="7689" max="7689" width="25.28515625" style="1178" customWidth="1"/>
    <col min="7690" max="7690" width="21" style="1178" customWidth="1"/>
    <col min="7691" max="7928" width="9.140625" style="1178"/>
    <col min="7929" max="7929" width="4.85546875" style="1178" customWidth="1"/>
    <col min="7930" max="7930" width="42.5703125" style="1178" customWidth="1"/>
    <col min="7931" max="7931" width="13.42578125" style="1178" customWidth="1"/>
    <col min="7932" max="7932" width="5.85546875" style="1178" bestFit="1" customWidth="1"/>
    <col min="7933" max="7933" width="6.7109375" style="1178" customWidth="1"/>
    <col min="7934" max="7934" width="9.85546875" style="1178" bestFit="1" customWidth="1"/>
    <col min="7935" max="7935" width="11.140625" style="1178" customWidth="1"/>
    <col min="7936" max="7936" width="6.7109375" style="1178" customWidth="1"/>
    <col min="7937" max="7937" width="9.85546875" style="1178" bestFit="1" customWidth="1"/>
    <col min="7938" max="7938" width="11.140625" style="1178" customWidth="1"/>
    <col min="7939" max="7939" width="6.7109375" style="1178" customWidth="1"/>
    <col min="7940" max="7940" width="11" style="1178" bestFit="1" customWidth="1"/>
    <col min="7941" max="7941" width="11.28515625" style="1178" customWidth="1"/>
    <col min="7942" max="7942" width="6.7109375" style="1178" customWidth="1"/>
    <col min="7943" max="7944" width="11" style="1178" bestFit="1" customWidth="1"/>
    <col min="7945" max="7945" width="25.28515625" style="1178" customWidth="1"/>
    <col min="7946" max="7946" width="21" style="1178" customWidth="1"/>
    <col min="7947" max="8184" width="9.140625" style="1178"/>
    <col min="8185" max="8185" width="4.85546875" style="1178" customWidth="1"/>
    <col min="8186" max="8186" width="42.5703125" style="1178" customWidth="1"/>
    <col min="8187" max="8187" width="13.42578125" style="1178" customWidth="1"/>
    <col min="8188" max="8188" width="5.85546875" style="1178" bestFit="1" customWidth="1"/>
    <col min="8189" max="8189" width="6.7109375" style="1178" customWidth="1"/>
    <col min="8190" max="8190" width="9.85546875" style="1178" bestFit="1" customWidth="1"/>
    <col min="8191" max="8191" width="11.140625" style="1178" customWidth="1"/>
    <col min="8192" max="8192" width="6.7109375" style="1178" customWidth="1"/>
    <col min="8193" max="8193" width="9.85546875" style="1178" bestFit="1" customWidth="1"/>
    <col min="8194" max="8194" width="11.140625" style="1178" customWidth="1"/>
    <col min="8195" max="8195" width="6.7109375" style="1178" customWidth="1"/>
    <col min="8196" max="8196" width="11" style="1178" bestFit="1" customWidth="1"/>
    <col min="8197" max="8197" width="11.28515625" style="1178" customWidth="1"/>
    <col min="8198" max="8198" width="6.7109375" style="1178" customWidth="1"/>
    <col min="8199" max="8200" width="11" style="1178" bestFit="1" customWidth="1"/>
    <col min="8201" max="8201" width="25.28515625" style="1178" customWidth="1"/>
    <col min="8202" max="8202" width="21" style="1178" customWidth="1"/>
    <col min="8203" max="8440" width="9.140625" style="1178"/>
    <col min="8441" max="8441" width="4.85546875" style="1178" customWidth="1"/>
    <col min="8442" max="8442" width="42.5703125" style="1178" customWidth="1"/>
    <col min="8443" max="8443" width="13.42578125" style="1178" customWidth="1"/>
    <col min="8444" max="8444" width="5.85546875" style="1178" bestFit="1" customWidth="1"/>
    <col min="8445" max="8445" width="6.7109375" style="1178" customWidth="1"/>
    <col min="8446" max="8446" width="9.85546875" style="1178" bestFit="1" customWidth="1"/>
    <col min="8447" max="8447" width="11.140625" style="1178" customWidth="1"/>
    <col min="8448" max="8448" width="6.7109375" style="1178" customWidth="1"/>
    <col min="8449" max="8449" width="9.85546875" style="1178" bestFit="1" customWidth="1"/>
    <col min="8450" max="8450" width="11.140625" style="1178" customWidth="1"/>
    <col min="8451" max="8451" width="6.7109375" style="1178" customWidth="1"/>
    <col min="8452" max="8452" width="11" style="1178" bestFit="1" customWidth="1"/>
    <col min="8453" max="8453" width="11.28515625" style="1178" customWidth="1"/>
    <col min="8454" max="8454" width="6.7109375" style="1178" customWidth="1"/>
    <col min="8455" max="8456" width="11" style="1178" bestFit="1" customWidth="1"/>
    <col min="8457" max="8457" width="25.28515625" style="1178" customWidth="1"/>
    <col min="8458" max="8458" width="21" style="1178" customWidth="1"/>
    <col min="8459" max="8696" width="9.140625" style="1178"/>
    <col min="8697" max="8697" width="4.85546875" style="1178" customWidth="1"/>
    <col min="8698" max="8698" width="42.5703125" style="1178" customWidth="1"/>
    <col min="8699" max="8699" width="13.42578125" style="1178" customWidth="1"/>
    <col min="8700" max="8700" width="5.85546875" style="1178" bestFit="1" customWidth="1"/>
    <col min="8701" max="8701" width="6.7109375" style="1178" customWidth="1"/>
    <col min="8702" max="8702" width="9.85546875" style="1178" bestFit="1" customWidth="1"/>
    <col min="8703" max="8703" width="11.140625" style="1178" customWidth="1"/>
    <col min="8704" max="8704" width="6.7109375" style="1178" customWidth="1"/>
    <col min="8705" max="8705" width="9.85546875" style="1178" bestFit="1" customWidth="1"/>
    <col min="8706" max="8706" width="11.140625" style="1178" customWidth="1"/>
    <col min="8707" max="8707" width="6.7109375" style="1178" customWidth="1"/>
    <col min="8708" max="8708" width="11" style="1178" bestFit="1" customWidth="1"/>
    <col min="8709" max="8709" width="11.28515625" style="1178" customWidth="1"/>
    <col min="8710" max="8710" width="6.7109375" style="1178" customWidth="1"/>
    <col min="8711" max="8712" width="11" style="1178" bestFit="1" customWidth="1"/>
    <col min="8713" max="8713" width="25.28515625" style="1178" customWidth="1"/>
    <col min="8714" max="8714" width="21" style="1178" customWidth="1"/>
    <col min="8715" max="8952" width="9.140625" style="1178"/>
    <col min="8953" max="8953" width="4.85546875" style="1178" customWidth="1"/>
    <col min="8954" max="8954" width="42.5703125" style="1178" customWidth="1"/>
    <col min="8955" max="8955" width="13.42578125" style="1178" customWidth="1"/>
    <col min="8956" max="8956" width="5.85546875" style="1178" bestFit="1" customWidth="1"/>
    <col min="8957" max="8957" width="6.7109375" style="1178" customWidth="1"/>
    <col min="8958" max="8958" width="9.85546875" style="1178" bestFit="1" customWidth="1"/>
    <col min="8959" max="8959" width="11.140625" style="1178" customWidth="1"/>
    <col min="8960" max="8960" width="6.7109375" style="1178" customWidth="1"/>
    <col min="8961" max="8961" width="9.85546875" style="1178" bestFit="1" customWidth="1"/>
    <col min="8962" max="8962" width="11.140625" style="1178" customWidth="1"/>
    <col min="8963" max="8963" width="6.7109375" style="1178" customWidth="1"/>
    <col min="8964" max="8964" width="11" style="1178" bestFit="1" customWidth="1"/>
    <col min="8965" max="8965" width="11.28515625" style="1178" customWidth="1"/>
    <col min="8966" max="8966" width="6.7109375" style="1178" customWidth="1"/>
    <col min="8967" max="8968" width="11" style="1178" bestFit="1" customWidth="1"/>
    <col min="8969" max="8969" width="25.28515625" style="1178" customWidth="1"/>
    <col min="8970" max="8970" width="21" style="1178" customWidth="1"/>
    <col min="8971" max="9208" width="9.140625" style="1178"/>
    <col min="9209" max="9209" width="4.85546875" style="1178" customWidth="1"/>
    <col min="9210" max="9210" width="42.5703125" style="1178" customWidth="1"/>
    <col min="9211" max="9211" width="13.42578125" style="1178" customWidth="1"/>
    <col min="9212" max="9212" width="5.85546875" style="1178" bestFit="1" customWidth="1"/>
    <col min="9213" max="9213" width="6.7109375" style="1178" customWidth="1"/>
    <col min="9214" max="9214" width="9.85546875" style="1178" bestFit="1" customWidth="1"/>
    <col min="9215" max="9215" width="11.140625" style="1178" customWidth="1"/>
    <col min="9216" max="9216" width="6.7109375" style="1178" customWidth="1"/>
    <col min="9217" max="9217" width="9.85546875" style="1178" bestFit="1" customWidth="1"/>
    <col min="9218" max="9218" width="11.140625" style="1178" customWidth="1"/>
    <col min="9219" max="9219" width="6.7109375" style="1178" customWidth="1"/>
    <col min="9220" max="9220" width="11" style="1178" bestFit="1" customWidth="1"/>
    <col min="9221" max="9221" width="11.28515625" style="1178" customWidth="1"/>
    <col min="9222" max="9222" width="6.7109375" style="1178" customWidth="1"/>
    <col min="9223" max="9224" width="11" style="1178" bestFit="1" customWidth="1"/>
    <col min="9225" max="9225" width="25.28515625" style="1178" customWidth="1"/>
    <col min="9226" max="9226" width="21" style="1178" customWidth="1"/>
    <col min="9227" max="9464" width="9.140625" style="1178"/>
    <col min="9465" max="9465" width="4.85546875" style="1178" customWidth="1"/>
    <col min="9466" max="9466" width="42.5703125" style="1178" customWidth="1"/>
    <col min="9467" max="9467" width="13.42578125" style="1178" customWidth="1"/>
    <col min="9468" max="9468" width="5.85546875" style="1178" bestFit="1" customWidth="1"/>
    <col min="9469" max="9469" width="6.7109375" style="1178" customWidth="1"/>
    <col min="9470" max="9470" width="9.85546875" style="1178" bestFit="1" customWidth="1"/>
    <col min="9471" max="9471" width="11.140625" style="1178" customWidth="1"/>
    <col min="9472" max="9472" width="6.7109375" style="1178" customWidth="1"/>
    <col min="9473" max="9473" width="9.85546875" style="1178" bestFit="1" customWidth="1"/>
    <col min="9474" max="9474" width="11.140625" style="1178" customWidth="1"/>
    <col min="9475" max="9475" width="6.7109375" style="1178" customWidth="1"/>
    <col min="9476" max="9476" width="11" style="1178" bestFit="1" customWidth="1"/>
    <col min="9477" max="9477" width="11.28515625" style="1178" customWidth="1"/>
    <col min="9478" max="9478" width="6.7109375" style="1178" customWidth="1"/>
    <col min="9479" max="9480" width="11" style="1178" bestFit="1" customWidth="1"/>
    <col min="9481" max="9481" width="25.28515625" style="1178" customWidth="1"/>
    <col min="9482" max="9482" width="21" style="1178" customWidth="1"/>
    <col min="9483" max="9720" width="9.140625" style="1178"/>
    <col min="9721" max="9721" width="4.85546875" style="1178" customWidth="1"/>
    <col min="9722" max="9722" width="42.5703125" style="1178" customWidth="1"/>
    <col min="9723" max="9723" width="13.42578125" style="1178" customWidth="1"/>
    <col min="9724" max="9724" width="5.85546875" style="1178" bestFit="1" customWidth="1"/>
    <col min="9725" max="9725" width="6.7109375" style="1178" customWidth="1"/>
    <col min="9726" max="9726" width="9.85546875" style="1178" bestFit="1" customWidth="1"/>
    <col min="9727" max="9727" width="11.140625" style="1178" customWidth="1"/>
    <col min="9728" max="9728" width="6.7109375" style="1178" customWidth="1"/>
    <col min="9729" max="9729" width="9.85546875" style="1178" bestFit="1" customWidth="1"/>
    <col min="9730" max="9730" width="11.140625" style="1178" customWidth="1"/>
    <col min="9731" max="9731" width="6.7109375" style="1178" customWidth="1"/>
    <col min="9732" max="9732" width="11" style="1178" bestFit="1" customWidth="1"/>
    <col min="9733" max="9733" width="11.28515625" style="1178" customWidth="1"/>
    <col min="9734" max="9734" width="6.7109375" style="1178" customWidth="1"/>
    <col min="9735" max="9736" width="11" style="1178" bestFit="1" customWidth="1"/>
    <col min="9737" max="9737" width="25.28515625" style="1178" customWidth="1"/>
    <col min="9738" max="9738" width="21" style="1178" customWidth="1"/>
    <col min="9739" max="9976" width="9.140625" style="1178"/>
    <col min="9977" max="9977" width="4.85546875" style="1178" customWidth="1"/>
    <col min="9978" max="9978" width="42.5703125" style="1178" customWidth="1"/>
    <col min="9979" max="9979" width="13.42578125" style="1178" customWidth="1"/>
    <col min="9980" max="9980" width="5.85546875" style="1178" bestFit="1" customWidth="1"/>
    <col min="9981" max="9981" width="6.7109375" style="1178" customWidth="1"/>
    <col min="9982" max="9982" width="9.85546875" style="1178" bestFit="1" customWidth="1"/>
    <col min="9983" max="9983" width="11.140625" style="1178" customWidth="1"/>
    <col min="9984" max="9984" width="6.7109375" style="1178" customWidth="1"/>
    <col min="9985" max="9985" width="9.85546875" style="1178" bestFit="1" customWidth="1"/>
    <col min="9986" max="9986" width="11.140625" style="1178" customWidth="1"/>
    <col min="9987" max="9987" width="6.7109375" style="1178" customWidth="1"/>
    <col min="9988" max="9988" width="11" style="1178" bestFit="1" customWidth="1"/>
    <col min="9989" max="9989" width="11.28515625" style="1178" customWidth="1"/>
    <col min="9990" max="9990" width="6.7109375" style="1178" customWidth="1"/>
    <col min="9991" max="9992" width="11" style="1178" bestFit="1" customWidth="1"/>
    <col min="9993" max="9993" width="25.28515625" style="1178" customWidth="1"/>
    <col min="9994" max="9994" width="21" style="1178" customWidth="1"/>
    <col min="9995" max="10232" width="9.140625" style="1178"/>
    <col min="10233" max="10233" width="4.85546875" style="1178" customWidth="1"/>
    <col min="10234" max="10234" width="42.5703125" style="1178" customWidth="1"/>
    <col min="10235" max="10235" width="13.42578125" style="1178" customWidth="1"/>
    <col min="10236" max="10236" width="5.85546875" style="1178" bestFit="1" customWidth="1"/>
    <col min="10237" max="10237" width="6.7109375" style="1178" customWidth="1"/>
    <col min="10238" max="10238" width="9.85546875" style="1178" bestFit="1" customWidth="1"/>
    <col min="10239" max="10239" width="11.140625" style="1178" customWidth="1"/>
    <col min="10240" max="10240" width="6.7109375" style="1178" customWidth="1"/>
    <col min="10241" max="10241" width="9.85546875" style="1178" bestFit="1" customWidth="1"/>
    <col min="10242" max="10242" width="11.140625" style="1178" customWidth="1"/>
    <col min="10243" max="10243" width="6.7109375" style="1178" customWidth="1"/>
    <col min="10244" max="10244" width="11" style="1178" bestFit="1" customWidth="1"/>
    <col min="10245" max="10245" width="11.28515625" style="1178" customWidth="1"/>
    <col min="10246" max="10246" width="6.7109375" style="1178" customWidth="1"/>
    <col min="10247" max="10248" width="11" style="1178" bestFit="1" customWidth="1"/>
    <col min="10249" max="10249" width="25.28515625" style="1178" customWidth="1"/>
    <col min="10250" max="10250" width="21" style="1178" customWidth="1"/>
    <col min="10251" max="10488" width="9.140625" style="1178"/>
    <col min="10489" max="10489" width="4.85546875" style="1178" customWidth="1"/>
    <col min="10490" max="10490" width="42.5703125" style="1178" customWidth="1"/>
    <col min="10491" max="10491" width="13.42578125" style="1178" customWidth="1"/>
    <col min="10492" max="10492" width="5.85546875" style="1178" bestFit="1" customWidth="1"/>
    <col min="10493" max="10493" width="6.7109375" style="1178" customWidth="1"/>
    <col min="10494" max="10494" width="9.85546875" style="1178" bestFit="1" customWidth="1"/>
    <col min="10495" max="10495" width="11.140625" style="1178" customWidth="1"/>
    <col min="10496" max="10496" width="6.7109375" style="1178" customWidth="1"/>
    <col min="10497" max="10497" width="9.85546875" style="1178" bestFit="1" customWidth="1"/>
    <col min="10498" max="10498" width="11.140625" style="1178" customWidth="1"/>
    <col min="10499" max="10499" width="6.7109375" style="1178" customWidth="1"/>
    <col min="10500" max="10500" width="11" style="1178" bestFit="1" customWidth="1"/>
    <col min="10501" max="10501" width="11.28515625" style="1178" customWidth="1"/>
    <col min="10502" max="10502" width="6.7109375" style="1178" customWidth="1"/>
    <col min="10503" max="10504" width="11" style="1178" bestFit="1" customWidth="1"/>
    <col min="10505" max="10505" width="25.28515625" style="1178" customWidth="1"/>
    <col min="10506" max="10506" width="21" style="1178" customWidth="1"/>
    <col min="10507" max="10744" width="9.140625" style="1178"/>
    <col min="10745" max="10745" width="4.85546875" style="1178" customWidth="1"/>
    <col min="10746" max="10746" width="42.5703125" style="1178" customWidth="1"/>
    <col min="10747" max="10747" width="13.42578125" style="1178" customWidth="1"/>
    <col min="10748" max="10748" width="5.85546875" style="1178" bestFit="1" customWidth="1"/>
    <col min="10749" max="10749" width="6.7109375" style="1178" customWidth="1"/>
    <col min="10750" max="10750" width="9.85546875" style="1178" bestFit="1" customWidth="1"/>
    <col min="10751" max="10751" width="11.140625" style="1178" customWidth="1"/>
    <col min="10752" max="10752" width="6.7109375" style="1178" customWidth="1"/>
    <col min="10753" max="10753" width="9.85546875" style="1178" bestFit="1" customWidth="1"/>
    <col min="10754" max="10754" width="11.140625" style="1178" customWidth="1"/>
    <col min="10755" max="10755" width="6.7109375" style="1178" customWidth="1"/>
    <col min="10756" max="10756" width="11" style="1178" bestFit="1" customWidth="1"/>
    <col min="10757" max="10757" width="11.28515625" style="1178" customWidth="1"/>
    <col min="10758" max="10758" width="6.7109375" style="1178" customWidth="1"/>
    <col min="10759" max="10760" width="11" style="1178" bestFit="1" customWidth="1"/>
    <col min="10761" max="10761" width="25.28515625" style="1178" customWidth="1"/>
    <col min="10762" max="10762" width="21" style="1178" customWidth="1"/>
    <col min="10763" max="11000" width="9.140625" style="1178"/>
    <col min="11001" max="11001" width="4.85546875" style="1178" customWidth="1"/>
    <col min="11002" max="11002" width="42.5703125" style="1178" customWidth="1"/>
    <col min="11003" max="11003" width="13.42578125" style="1178" customWidth="1"/>
    <col min="11004" max="11004" width="5.85546875" style="1178" bestFit="1" customWidth="1"/>
    <col min="11005" max="11005" width="6.7109375" style="1178" customWidth="1"/>
    <col min="11006" max="11006" width="9.85546875" style="1178" bestFit="1" customWidth="1"/>
    <col min="11007" max="11007" width="11.140625" style="1178" customWidth="1"/>
    <col min="11008" max="11008" width="6.7109375" style="1178" customWidth="1"/>
    <col min="11009" max="11009" width="9.85546875" style="1178" bestFit="1" customWidth="1"/>
    <col min="11010" max="11010" width="11.140625" style="1178" customWidth="1"/>
    <col min="11011" max="11011" width="6.7109375" style="1178" customWidth="1"/>
    <col min="11012" max="11012" width="11" style="1178" bestFit="1" customWidth="1"/>
    <col min="11013" max="11013" width="11.28515625" style="1178" customWidth="1"/>
    <col min="11014" max="11014" width="6.7109375" style="1178" customWidth="1"/>
    <col min="11015" max="11016" width="11" style="1178" bestFit="1" customWidth="1"/>
    <col min="11017" max="11017" width="25.28515625" style="1178" customWidth="1"/>
    <col min="11018" max="11018" width="21" style="1178" customWidth="1"/>
    <col min="11019" max="11256" width="9.140625" style="1178"/>
    <col min="11257" max="11257" width="4.85546875" style="1178" customWidth="1"/>
    <col min="11258" max="11258" width="42.5703125" style="1178" customWidth="1"/>
    <col min="11259" max="11259" width="13.42578125" style="1178" customWidth="1"/>
    <col min="11260" max="11260" width="5.85546875" style="1178" bestFit="1" customWidth="1"/>
    <col min="11261" max="11261" width="6.7109375" style="1178" customWidth="1"/>
    <col min="11262" max="11262" width="9.85546875" style="1178" bestFit="1" customWidth="1"/>
    <col min="11263" max="11263" width="11.140625" style="1178" customWidth="1"/>
    <col min="11264" max="11264" width="6.7109375" style="1178" customWidth="1"/>
    <col min="11265" max="11265" width="9.85546875" style="1178" bestFit="1" customWidth="1"/>
    <col min="11266" max="11266" width="11.140625" style="1178" customWidth="1"/>
    <col min="11267" max="11267" width="6.7109375" style="1178" customWidth="1"/>
    <col min="11268" max="11268" width="11" style="1178" bestFit="1" customWidth="1"/>
    <col min="11269" max="11269" width="11.28515625" style="1178" customWidth="1"/>
    <col min="11270" max="11270" width="6.7109375" style="1178" customWidth="1"/>
    <col min="11271" max="11272" width="11" style="1178" bestFit="1" customWidth="1"/>
    <col min="11273" max="11273" width="25.28515625" style="1178" customWidth="1"/>
    <col min="11274" max="11274" width="21" style="1178" customWidth="1"/>
    <col min="11275" max="11512" width="9.140625" style="1178"/>
    <col min="11513" max="11513" width="4.85546875" style="1178" customWidth="1"/>
    <col min="11514" max="11514" width="42.5703125" style="1178" customWidth="1"/>
    <col min="11515" max="11515" width="13.42578125" style="1178" customWidth="1"/>
    <col min="11516" max="11516" width="5.85546875" style="1178" bestFit="1" customWidth="1"/>
    <col min="11517" max="11517" width="6.7109375" style="1178" customWidth="1"/>
    <col min="11518" max="11518" width="9.85546875" style="1178" bestFit="1" customWidth="1"/>
    <col min="11519" max="11519" width="11.140625" style="1178" customWidth="1"/>
    <col min="11520" max="11520" width="6.7109375" style="1178" customWidth="1"/>
    <col min="11521" max="11521" width="9.85546875" style="1178" bestFit="1" customWidth="1"/>
    <col min="11522" max="11522" width="11.140625" style="1178" customWidth="1"/>
    <col min="11523" max="11523" width="6.7109375" style="1178" customWidth="1"/>
    <col min="11524" max="11524" width="11" style="1178" bestFit="1" customWidth="1"/>
    <col min="11525" max="11525" width="11.28515625" style="1178" customWidth="1"/>
    <col min="11526" max="11526" width="6.7109375" style="1178" customWidth="1"/>
    <col min="11527" max="11528" width="11" style="1178" bestFit="1" customWidth="1"/>
    <col min="11529" max="11529" width="25.28515625" style="1178" customWidth="1"/>
    <col min="11530" max="11530" width="21" style="1178" customWidth="1"/>
    <col min="11531" max="11768" width="9.140625" style="1178"/>
    <col min="11769" max="11769" width="4.85546875" style="1178" customWidth="1"/>
    <col min="11770" max="11770" width="42.5703125" style="1178" customWidth="1"/>
    <col min="11771" max="11771" width="13.42578125" style="1178" customWidth="1"/>
    <col min="11772" max="11772" width="5.85546875" style="1178" bestFit="1" customWidth="1"/>
    <col min="11773" max="11773" width="6.7109375" style="1178" customWidth="1"/>
    <col min="11774" max="11774" width="9.85546875" style="1178" bestFit="1" customWidth="1"/>
    <col min="11775" max="11775" width="11.140625" style="1178" customWidth="1"/>
    <col min="11776" max="11776" width="6.7109375" style="1178" customWidth="1"/>
    <col min="11777" max="11777" width="9.85546875" style="1178" bestFit="1" customWidth="1"/>
    <col min="11778" max="11778" width="11.140625" style="1178" customWidth="1"/>
    <col min="11779" max="11779" width="6.7109375" style="1178" customWidth="1"/>
    <col min="11780" max="11780" width="11" style="1178" bestFit="1" customWidth="1"/>
    <col min="11781" max="11781" width="11.28515625" style="1178" customWidth="1"/>
    <col min="11782" max="11782" width="6.7109375" style="1178" customWidth="1"/>
    <col min="11783" max="11784" width="11" style="1178" bestFit="1" customWidth="1"/>
    <col min="11785" max="11785" width="25.28515625" style="1178" customWidth="1"/>
    <col min="11786" max="11786" width="21" style="1178" customWidth="1"/>
    <col min="11787" max="12024" width="9.140625" style="1178"/>
    <col min="12025" max="12025" width="4.85546875" style="1178" customWidth="1"/>
    <col min="12026" max="12026" width="42.5703125" style="1178" customWidth="1"/>
    <col min="12027" max="12027" width="13.42578125" style="1178" customWidth="1"/>
    <col min="12028" max="12028" width="5.85546875" style="1178" bestFit="1" customWidth="1"/>
    <col min="12029" max="12029" width="6.7109375" style="1178" customWidth="1"/>
    <col min="12030" max="12030" width="9.85546875" style="1178" bestFit="1" customWidth="1"/>
    <col min="12031" max="12031" width="11.140625" style="1178" customWidth="1"/>
    <col min="12032" max="12032" width="6.7109375" style="1178" customWidth="1"/>
    <col min="12033" max="12033" width="9.85546875" style="1178" bestFit="1" customWidth="1"/>
    <col min="12034" max="12034" width="11.140625" style="1178" customWidth="1"/>
    <col min="12035" max="12035" width="6.7109375" style="1178" customWidth="1"/>
    <col min="12036" max="12036" width="11" style="1178" bestFit="1" customWidth="1"/>
    <col min="12037" max="12037" width="11.28515625" style="1178" customWidth="1"/>
    <col min="12038" max="12038" width="6.7109375" style="1178" customWidth="1"/>
    <col min="12039" max="12040" width="11" style="1178" bestFit="1" customWidth="1"/>
    <col min="12041" max="12041" width="25.28515625" style="1178" customWidth="1"/>
    <col min="12042" max="12042" width="21" style="1178" customWidth="1"/>
    <col min="12043" max="12280" width="9.140625" style="1178"/>
    <col min="12281" max="12281" width="4.85546875" style="1178" customWidth="1"/>
    <col min="12282" max="12282" width="42.5703125" style="1178" customWidth="1"/>
    <col min="12283" max="12283" width="13.42578125" style="1178" customWidth="1"/>
    <col min="12284" max="12284" width="5.85546875" style="1178" bestFit="1" customWidth="1"/>
    <col min="12285" max="12285" width="6.7109375" style="1178" customWidth="1"/>
    <col min="12286" max="12286" width="9.85546875" style="1178" bestFit="1" customWidth="1"/>
    <col min="12287" max="12287" width="11.140625" style="1178" customWidth="1"/>
    <col min="12288" max="12288" width="6.7109375" style="1178" customWidth="1"/>
    <col min="12289" max="12289" width="9.85546875" style="1178" bestFit="1" customWidth="1"/>
    <col min="12290" max="12290" width="11.140625" style="1178" customWidth="1"/>
    <col min="12291" max="12291" width="6.7109375" style="1178" customWidth="1"/>
    <col min="12292" max="12292" width="11" style="1178" bestFit="1" customWidth="1"/>
    <col min="12293" max="12293" width="11.28515625" style="1178" customWidth="1"/>
    <col min="12294" max="12294" width="6.7109375" style="1178" customWidth="1"/>
    <col min="12295" max="12296" width="11" style="1178" bestFit="1" customWidth="1"/>
    <col min="12297" max="12297" width="25.28515625" style="1178" customWidth="1"/>
    <col min="12298" max="12298" width="21" style="1178" customWidth="1"/>
    <col min="12299" max="12536" width="9.140625" style="1178"/>
    <col min="12537" max="12537" width="4.85546875" style="1178" customWidth="1"/>
    <col min="12538" max="12538" width="42.5703125" style="1178" customWidth="1"/>
    <col min="12539" max="12539" width="13.42578125" style="1178" customWidth="1"/>
    <col min="12540" max="12540" width="5.85546875" style="1178" bestFit="1" customWidth="1"/>
    <col min="12541" max="12541" width="6.7109375" style="1178" customWidth="1"/>
    <col min="12542" max="12542" width="9.85546875" style="1178" bestFit="1" customWidth="1"/>
    <col min="12543" max="12543" width="11.140625" style="1178" customWidth="1"/>
    <col min="12544" max="12544" width="6.7109375" style="1178" customWidth="1"/>
    <col min="12545" max="12545" width="9.85546875" style="1178" bestFit="1" customWidth="1"/>
    <col min="12546" max="12546" width="11.140625" style="1178" customWidth="1"/>
    <col min="12547" max="12547" width="6.7109375" style="1178" customWidth="1"/>
    <col min="12548" max="12548" width="11" style="1178" bestFit="1" customWidth="1"/>
    <col min="12549" max="12549" width="11.28515625" style="1178" customWidth="1"/>
    <col min="12550" max="12550" width="6.7109375" style="1178" customWidth="1"/>
    <col min="12551" max="12552" width="11" style="1178" bestFit="1" customWidth="1"/>
    <col min="12553" max="12553" width="25.28515625" style="1178" customWidth="1"/>
    <col min="12554" max="12554" width="21" style="1178" customWidth="1"/>
    <col min="12555" max="12792" width="9.140625" style="1178"/>
    <col min="12793" max="12793" width="4.85546875" style="1178" customWidth="1"/>
    <col min="12794" max="12794" width="42.5703125" style="1178" customWidth="1"/>
    <col min="12795" max="12795" width="13.42578125" style="1178" customWidth="1"/>
    <col min="12796" max="12796" width="5.85546875" style="1178" bestFit="1" customWidth="1"/>
    <col min="12797" max="12797" width="6.7109375" style="1178" customWidth="1"/>
    <col min="12798" max="12798" width="9.85546875" style="1178" bestFit="1" customWidth="1"/>
    <col min="12799" max="12799" width="11.140625" style="1178" customWidth="1"/>
    <col min="12800" max="12800" width="6.7109375" style="1178" customWidth="1"/>
    <col min="12801" max="12801" width="9.85546875" style="1178" bestFit="1" customWidth="1"/>
    <col min="12802" max="12802" width="11.140625" style="1178" customWidth="1"/>
    <col min="12803" max="12803" width="6.7109375" style="1178" customWidth="1"/>
    <col min="12804" max="12804" width="11" style="1178" bestFit="1" customWidth="1"/>
    <col min="12805" max="12805" width="11.28515625" style="1178" customWidth="1"/>
    <col min="12806" max="12806" width="6.7109375" style="1178" customWidth="1"/>
    <col min="12807" max="12808" width="11" style="1178" bestFit="1" customWidth="1"/>
    <col min="12809" max="12809" width="25.28515625" style="1178" customWidth="1"/>
    <col min="12810" max="12810" width="21" style="1178" customWidth="1"/>
    <col min="12811" max="13048" width="9.140625" style="1178"/>
    <col min="13049" max="13049" width="4.85546875" style="1178" customWidth="1"/>
    <col min="13050" max="13050" width="42.5703125" style="1178" customWidth="1"/>
    <col min="13051" max="13051" width="13.42578125" style="1178" customWidth="1"/>
    <col min="13052" max="13052" width="5.85546875" style="1178" bestFit="1" customWidth="1"/>
    <col min="13053" max="13053" width="6.7109375" style="1178" customWidth="1"/>
    <col min="13054" max="13054" width="9.85546875" style="1178" bestFit="1" customWidth="1"/>
    <col min="13055" max="13055" width="11.140625" style="1178" customWidth="1"/>
    <col min="13056" max="13056" width="6.7109375" style="1178" customWidth="1"/>
    <col min="13057" max="13057" width="9.85546875" style="1178" bestFit="1" customWidth="1"/>
    <col min="13058" max="13058" width="11.140625" style="1178" customWidth="1"/>
    <col min="13059" max="13059" width="6.7109375" style="1178" customWidth="1"/>
    <col min="13060" max="13060" width="11" style="1178" bestFit="1" customWidth="1"/>
    <col min="13061" max="13061" width="11.28515625" style="1178" customWidth="1"/>
    <col min="13062" max="13062" width="6.7109375" style="1178" customWidth="1"/>
    <col min="13063" max="13064" width="11" style="1178" bestFit="1" customWidth="1"/>
    <col min="13065" max="13065" width="25.28515625" style="1178" customWidth="1"/>
    <col min="13066" max="13066" width="21" style="1178" customWidth="1"/>
    <col min="13067" max="13304" width="9.140625" style="1178"/>
    <col min="13305" max="13305" width="4.85546875" style="1178" customWidth="1"/>
    <col min="13306" max="13306" width="42.5703125" style="1178" customWidth="1"/>
    <col min="13307" max="13307" width="13.42578125" style="1178" customWidth="1"/>
    <col min="13308" max="13308" width="5.85546875" style="1178" bestFit="1" customWidth="1"/>
    <col min="13309" max="13309" width="6.7109375" style="1178" customWidth="1"/>
    <col min="13310" max="13310" width="9.85546875" style="1178" bestFit="1" customWidth="1"/>
    <col min="13311" max="13311" width="11.140625" style="1178" customWidth="1"/>
    <col min="13312" max="13312" width="6.7109375" style="1178" customWidth="1"/>
    <col min="13313" max="13313" width="9.85546875" style="1178" bestFit="1" customWidth="1"/>
    <col min="13314" max="13314" width="11.140625" style="1178" customWidth="1"/>
    <col min="13315" max="13315" width="6.7109375" style="1178" customWidth="1"/>
    <col min="13316" max="13316" width="11" style="1178" bestFit="1" customWidth="1"/>
    <col min="13317" max="13317" width="11.28515625" style="1178" customWidth="1"/>
    <col min="13318" max="13318" width="6.7109375" style="1178" customWidth="1"/>
    <col min="13319" max="13320" width="11" style="1178" bestFit="1" customWidth="1"/>
    <col min="13321" max="13321" width="25.28515625" style="1178" customWidth="1"/>
    <col min="13322" max="13322" width="21" style="1178" customWidth="1"/>
    <col min="13323" max="13560" width="9.140625" style="1178"/>
    <col min="13561" max="13561" width="4.85546875" style="1178" customWidth="1"/>
    <col min="13562" max="13562" width="42.5703125" style="1178" customWidth="1"/>
    <col min="13563" max="13563" width="13.42578125" style="1178" customWidth="1"/>
    <col min="13564" max="13564" width="5.85546875" style="1178" bestFit="1" customWidth="1"/>
    <col min="13565" max="13565" width="6.7109375" style="1178" customWidth="1"/>
    <col min="13566" max="13566" width="9.85546875" style="1178" bestFit="1" customWidth="1"/>
    <col min="13567" max="13567" width="11.140625" style="1178" customWidth="1"/>
    <col min="13568" max="13568" width="6.7109375" style="1178" customWidth="1"/>
    <col min="13569" max="13569" width="9.85546875" style="1178" bestFit="1" customWidth="1"/>
    <col min="13570" max="13570" width="11.140625" style="1178" customWidth="1"/>
    <col min="13571" max="13571" width="6.7109375" style="1178" customWidth="1"/>
    <col min="13572" max="13572" width="11" style="1178" bestFit="1" customWidth="1"/>
    <col min="13573" max="13573" width="11.28515625" style="1178" customWidth="1"/>
    <col min="13574" max="13574" width="6.7109375" style="1178" customWidth="1"/>
    <col min="13575" max="13576" width="11" style="1178" bestFit="1" customWidth="1"/>
    <col min="13577" max="13577" width="25.28515625" style="1178" customWidth="1"/>
    <col min="13578" max="13578" width="21" style="1178" customWidth="1"/>
    <col min="13579" max="13816" width="9.140625" style="1178"/>
    <col min="13817" max="13817" width="4.85546875" style="1178" customWidth="1"/>
    <col min="13818" max="13818" width="42.5703125" style="1178" customWidth="1"/>
    <col min="13819" max="13819" width="13.42578125" style="1178" customWidth="1"/>
    <col min="13820" max="13820" width="5.85546875" style="1178" bestFit="1" customWidth="1"/>
    <col min="13821" max="13821" width="6.7109375" style="1178" customWidth="1"/>
    <col min="13822" max="13822" width="9.85546875" style="1178" bestFit="1" customWidth="1"/>
    <col min="13823" max="13823" width="11.140625" style="1178" customWidth="1"/>
    <col min="13824" max="13824" width="6.7109375" style="1178" customWidth="1"/>
    <col min="13825" max="13825" width="9.85546875" style="1178" bestFit="1" customWidth="1"/>
    <col min="13826" max="13826" width="11.140625" style="1178" customWidth="1"/>
    <col min="13827" max="13827" width="6.7109375" style="1178" customWidth="1"/>
    <col min="13828" max="13828" width="11" style="1178" bestFit="1" customWidth="1"/>
    <col min="13829" max="13829" width="11.28515625" style="1178" customWidth="1"/>
    <col min="13830" max="13830" width="6.7109375" style="1178" customWidth="1"/>
    <col min="13831" max="13832" width="11" style="1178" bestFit="1" customWidth="1"/>
    <col min="13833" max="13833" width="25.28515625" style="1178" customWidth="1"/>
    <col min="13834" max="13834" width="21" style="1178" customWidth="1"/>
    <col min="13835" max="14072" width="9.140625" style="1178"/>
    <col min="14073" max="14073" width="4.85546875" style="1178" customWidth="1"/>
    <col min="14074" max="14074" width="42.5703125" style="1178" customWidth="1"/>
    <col min="14075" max="14075" width="13.42578125" style="1178" customWidth="1"/>
    <col min="14076" max="14076" width="5.85546875" style="1178" bestFit="1" customWidth="1"/>
    <col min="14077" max="14077" width="6.7109375" style="1178" customWidth="1"/>
    <col min="14078" max="14078" width="9.85546875" style="1178" bestFit="1" customWidth="1"/>
    <col min="14079" max="14079" width="11.140625" style="1178" customWidth="1"/>
    <col min="14080" max="14080" width="6.7109375" style="1178" customWidth="1"/>
    <col min="14081" max="14081" width="9.85546875" style="1178" bestFit="1" customWidth="1"/>
    <col min="14082" max="14082" width="11.140625" style="1178" customWidth="1"/>
    <col min="14083" max="14083" width="6.7109375" style="1178" customWidth="1"/>
    <col min="14084" max="14084" width="11" style="1178" bestFit="1" customWidth="1"/>
    <col min="14085" max="14085" width="11.28515625" style="1178" customWidth="1"/>
    <col min="14086" max="14086" width="6.7109375" style="1178" customWidth="1"/>
    <col min="14087" max="14088" width="11" style="1178" bestFit="1" customWidth="1"/>
    <col min="14089" max="14089" width="25.28515625" style="1178" customWidth="1"/>
    <col min="14090" max="14090" width="21" style="1178" customWidth="1"/>
    <col min="14091" max="14328" width="9.140625" style="1178"/>
    <col min="14329" max="14329" width="4.85546875" style="1178" customWidth="1"/>
    <col min="14330" max="14330" width="42.5703125" style="1178" customWidth="1"/>
    <col min="14331" max="14331" width="13.42578125" style="1178" customWidth="1"/>
    <col min="14332" max="14332" width="5.85546875" style="1178" bestFit="1" customWidth="1"/>
    <col min="14333" max="14333" width="6.7109375" style="1178" customWidth="1"/>
    <col min="14334" max="14334" width="9.85546875" style="1178" bestFit="1" customWidth="1"/>
    <col min="14335" max="14335" width="11.140625" style="1178" customWidth="1"/>
    <col min="14336" max="14336" width="6.7109375" style="1178" customWidth="1"/>
    <col min="14337" max="14337" width="9.85546875" style="1178" bestFit="1" customWidth="1"/>
    <col min="14338" max="14338" width="11.140625" style="1178" customWidth="1"/>
    <col min="14339" max="14339" width="6.7109375" style="1178" customWidth="1"/>
    <col min="14340" max="14340" width="11" style="1178" bestFit="1" customWidth="1"/>
    <col min="14341" max="14341" width="11.28515625" style="1178" customWidth="1"/>
    <col min="14342" max="14342" width="6.7109375" style="1178" customWidth="1"/>
    <col min="14343" max="14344" width="11" style="1178" bestFit="1" customWidth="1"/>
    <col min="14345" max="14345" width="25.28515625" style="1178" customWidth="1"/>
    <col min="14346" max="14346" width="21" style="1178" customWidth="1"/>
    <col min="14347" max="14584" width="9.140625" style="1178"/>
    <col min="14585" max="14585" width="4.85546875" style="1178" customWidth="1"/>
    <col min="14586" max="14586" width="42.5703125" style="1178" customWidth="1"/>
    <col min="14587" max="14587" width="13.42578125" style="1178" customWidth="1"/>
    <col min="14588" max="14588" width="5.85546875" style="1178" bestFit="1" customWidth="1"/>
    <col min="14589" max="14589" width="6.7109375" style="1178" customWidth="1"/>
    <col min="14590" max="14590" width="9.85546875" style="1178" bestFit="1" customWidth="1"/>
    <col min="14591" max="14591" width="11.140625" style="1178" customWidth="1"/>
    <col min="14592" max="14592" width="6.7109375" style="1178" customWidth="1"/>
    <col min="14593" max="14593" width="9.85546875" style="1178" bestFit="1" customWidth="1"/>
    <col min="14594" max="14594" width="11.140625" style="1178" customWidth="1"/>
    <col min="14595" max="14595" width="6.7109375" style="1178" customWidth="1"/>
    <col min="14596" max="14596" width="11" style="1178" bestFit="1" customWidth="1"/>
    <col min="14597" max="14597" width="11.28515625" style="1178" customWidth="1"/>
    <col min="14598" max="14598" width="6.7109375" style="1178" customWidth="1"/>
    <col min="14599" max="14600" width="11" style="1178" bestFit="1" customWidth="1"/>
    <col min="14601" max="14601" width="25.28515625" style="1178" customWidth="1"/>
    <col min="14602" max="14602" width="21" style="1178" customWidth="1"/>
    <col min="14603" max="14840" width="9.140625" style="1178"/>
    <col min="14841" max="14841" width="4.85546875" style="1178" customWidth="1"/>
    <col min="14842" max="14842" width="42.5703125" style="1178" customWidth="1"/>
    <col min="14843" max="14843" width="13.42578125" style="1178" customWidth="1"/>
    <col min="14844" max="14844" width="5.85546875" style="1178" bestFit="1" customWidth="1"/>
    <col min="14845" max="14845" width="6.7109375" style="1178" customWidth="1"/>
    <col min="14846" max="14846" width="9.85546875" style="1178" bestFit="1" customWidth="1"/>
    <col min="14847" max="14847" width="11.140625" style="1178" customWidth="1"/>
    <col min="14848" max="14848" width="6.7109375" style="1178" customWidth="1"/>
    <col min="14849" max="14849" width="9.85546875" style="1178" bestFit="1" customWidth="1"/>
    <col min="14850" max="14850" width="11.140625" style="1178" customWidth="1"/>
    <col min="14851" max="14851" width="6.7109375" style="1178" customWidth="1"/>
    <col min="14852" max="14852" width="11" style="1178" bestFit="1" customWidth="1"/>
    <col min="14853" max="14853" width="11.28515625" style="1178" customWidth="1"/>
    <col min="14854" max="14854" width="6.7109375" style="1178" customWidth="1"/>
    <col min="14855" max="14856" width="11" style="1178" bestFit="1" customWidth="1"/>
    <col min="14857" max="14857" width="25.28515625" style="1178" customWidth="1"/>
    <col min="14858" max="14858" width="21" style="1178" customWidth="1"/>
    <col min="14859" max="15096" width="9.140625" style="1178"/>
    <col min="15097" max="15097" width="4.85546875" style="1178" customWidth="1"/>
    <col min="15098" max="15098" width="42.5703125" style="1178" customWidth="1"/>
    <col min="15099" max="15099" width="13.42578125" style="1178" customWidth="1"/>
    <col min="15100" max="15100" width="5.85546875" style="1178" bestFit="1" customWidth="1"/>
    <col min="15101" max="15101" width="6.7109375" style="1178" customWidth="1"/>
    <col min="15102" max="15102" width="9.85546875" style="1178" bestFit="1" customWidth="1"/>
    <col min="15103" max="15103" width="11.140625" style="1178" customWidth="1"/>
    <col min="15104" max="15104" width="6.7109375" style="1178" customWidth="1"/>
    <col min="15105" max="15105" width="9.85546875" style="1178" bestFit="1" customWidth="1"/>
    <col min="15106" max="15106" width="11.140625" style="1178" customWidth="1"/>
    <col min="15107" max="15107" width="6.7109375" style="1178" customWidth="1"/>
    <col min="15108" max="15108" width="11" style="1178" bestFit="1" customWidth="1"/>
    <col min="15109" max="15109" width="11.28515625" style="1178" customWidth="1"/>
    <col min="15110" max="15110" width="6.7109375" style="1178" customWidth="1"/>
    <col min="15111" max="15112" width="11" style="1178" bestFit="1" customWidth="1"/>
    <col min="15113" max="15113" width="25.28515625" style="1178" customWidth="1"/>
    <col min="15114" max="15114" width="21" style="1178" customWidth="1"/>
    <col min="15115" max="15352" width="9.140625" style="1178"/>
    <col min="15353" max="15353" width="4.85546875" style="1178" customWidth="1"/>
    <col min="15354" max="15354" width="42.5703125" style="1178" customWidth="1"/>
    <col min="15355" max="15355" width="13.42578125" style="1178" customWidth="1"/>
    <col min="15356" max="15356" width="5.85546875" style="1178" bestFit="1" customWidth="1"/>
    <col min="15357" max="15357" width="6.7109375" style="1178" customWidth="1"/>
    <col min="15358" max="15358" width="9.85546875" style="1178" bestFit="1" customWidth="1"/>
    <col min="15359" max="15359" width="11.140625" style="1178" customWidth="1"/>
    <col min="15360" max="15360" width="6.7109375" style="1178" customWidth="1"/>
    <col min="15361" max="15361" width="9.85546875" style="1178" bestFit="1" customWidth="1"/>
    <col min="15362" max="15362" width="11.140625" style="1178" customWidth="1"/>
    <col min="15363" max="15363" width="6.7109375" style="1178" customWidth="1"/>
    <col min="15364" max="15364" width="11" style="1178" bestFit="1" customWidth="1"/>
    <col min="15365" max="15365" width="11.28515625" style="1178" customWidth="1"/>
    <col min="15366" max="15366" width="6.7109375" style="1178" customWidth="1"/>
    <col min="15367" max="15368" width="11" style="1178" bestFit="1" customWidth="1"/>
    <col min="15369" max="15369" width="25.28515625" style="1178" customWidth="1"/>
    <col min="15370" max="15370" width="21" style="1178" customWidth="1"/>
    <col min="15371" max="15608" width="9.140625" style="1178"/>
    <col min="15609" max="15609" width="4.85546875" style="1178" customWidth="1"/>
    <col min="15610" max="15610" width="42.5703125" style="1178" customWidth="1"/>
    <col min="15611" max="15611" width="13.42578125" style="1178" customWidth="1"/>
    <col min="15612" max="15612" width="5.85546875" style="1178" bestFit="1" customWidth="1"/>
    <col min="15613" max="15613" width="6.7109375" style="1178" customWidth="1"/>
    <col min="15614" max="15614" width="9.85546875" style="1178" bestFit="1" customWidth="1"/>
    <col min="15615" max="15615" width="11.140625" style="1178" customWidth="1"/>
    <col min="15616" max="15616" width="6.7109375" style="1178" customWidth="1"/>
    <col min="15617" max="15617" width="9.85546875" style="1178" bestFit="1" customWidth="1"/>
    <col min="15618" max="15618" width="11.140625" style="1178" customWidth="1"/>
    <col min="15619" max="15619" width="6.7109375" style="1178" customWidth="1"/>
    <col min="15620" max="15620" width="11" style="1178" bestFit="1" customWidth="1"/>
    <col min="15621" max="15621" width="11.28515625" style="1178" customWidth="1"/>
    <col min="15622" max="15622" width="6.7109375" style="1178" customWidth="1"/>
    <col min="15623" max="15624" width="11" style="1178" bestFit="1" customWidth="1"/>
    <col min="15625" max="15625" width="25.28515625" style="1178" customWidth="1"/>
    <col min="15626" max="15626" width="21" style="1178" customWidth="1"/>
    <col min="15627" max="15864" width="9.140625" style="1178"/>
    <col min="15865" max="15865" width="4.85546875" style="1178" customWidth="1"/>
    <col min="15866" max="15866" width="42.5703125" style="1178" customWidth="1"/>
    <col min="15867" max="15867" width="13.42578125" style="1178" customWidth="1"/>
    <col min="15868" max="15868" width="5.85546875" style="1178" bestFit="1" customWidth="1"/>
    <col min="15869" max="15869" width="6.7109375" style="1178" customWidth="1"/>
    <col min="15870" max="15870" width="9.85546875" style="1178" bestFit="1" customWidth="1"/>
    <col min="15871" max="15871" width="11.140625" style="1178" customWidth="1"/>
    <col min="15872" max="15872" width="6.7109375" style="1178" customWidth="1"/>
    <col min="15873" max="15873" width="9.85546875" style="1178" bestFit="1" customWidth="1"/>
    <col min="15874" max="15874" width="11.140625" style="1178" customWidth="1"/>
    <col min="15875" max="15875" width="6.7109375" style="1178" customWidth="1"/>
    <col min="15876" max="15876" width="11" style="1178" bestFit="1" customWidth="1"/>
    <col min="15877" max="15877" width="11.28515625" style="1178" customWidth="1"/>
    <col min="15878" max="15878" width="6.7109375" style="1178" customWidth="1"/>
    <col min="15879" max="15880" width="11" style="1178" bestFit="1" customWidth="1"/>
    <col min="15881" max="15881" width="25.28515625" style="1178" customWidth="1"/>
    <col min="15882" max="15882" width="21" style="1178" customWidth="1"/>
    <col min="15883" max="16120" width="9.140625" style="1178"/>
    <col min="16121" max="16121" width="4.85546875" style="1178" customWidth="1"/>
    <col min="16122" max="16122" width="42.5703125" style="1178" customWidth="1"/>
    <col min="16123" max="16123" width="13.42578125" style="1178" customWidth="1"/>
    <col min="16124" max="16124" width="5.85546875" style="1178" bestFit="1" customWidth="1"/>
    <col min="16125" max="16125" width="6.7109375" style="1178" customWidth="1"/>
    <col min="16126" max="16126" width="9.85546875" style="1178" bestFit="1" customWidth="1"/>
    <col min="16127" max="16127" width="11.140625" style="1178" customWidth="1"/>
    <col min="16128" max="16128" width="6.7109375" style="1178" customWidth="1"/>
    <col min="16129" max="16129" width="9.85546875" style="1178" bestFit="1" customWidth="1"/>
    <col min="16130" max="16130" width="11.140625" style="1178" customWidth="1"/>
    <col min="16131" max="16131" width="6.7109375" style="1178" customWidth="1"/>
    <col min="16132" max="16132" width="11" style="1178" bestFit="1" customWidth="1"/>
    <col min="16133" max="16133" width="11.28515625" style="1178" customWidth="1"/>
    <col min="16134" max="16134" width="6.7109375" style="1178" customWidth="1"/>
    <col min="16135" max="16136" width="11" style="1178" bestFit="1" customWidth="1"/>
    <col min="16137" max="16137" width="25.28515625" style="1178" customWidth="1"/>
    <col min="16138" max="16138" width="21" style="1178" customWidth="1"/>
    <col min="16139" max="16384" width="9.140625" style="1178"/>
  </cols>
  <sheetData>
    <row r="1" spans="1:10" ht="19.5" customHeight="1">
      <c r="C1" s="2171" t="s">
        <v>1391</v>
      </c>
      <c r="D1" s="2171"/>
      <c r="E1" s="2171"/>
      <c r="F1" s="2171"/>
      <c r="G1" s="1179"/>
      <c r="H1" s="1180"/>
      <c r="I1" s="1180"/>
    </row>
    <row r="2" spans="1:10" ht="11.25" customHeight="1">
      <c r="A2" s="1181"/>
      <c r="B2" s="1182"/>
      <c r="C2" s="1183"/>
      <c r="D2" s="1184"/>
      <c r="E2" s="1185"/>
      <c r="F2" s="1185"/>
      <c r="G2" s="1185"/>
      <c r="H2" s="1181"/>
      <c r="I2" s="1186" t="s">
        <v>2699</v>
      </c>
    </row>
    <row r="3" spans="1:10" ht="36.75" customHeight="1">
      <c r="B3" s="2172" t="s">
        <v>1370</v>
      </c>
      <c r="C3" s="2172"/>
      <c r="D3" s="2172"/>
      <c r="E3" s="2172"/>
      <c r="F3" s="2172"/>
      <c r="G3" s="2172"/>
      <c r="H3" s="2172"/>
      <c r="I3" s="2172"/>
    </row>
    <row r="4" spans="1:10" ht="7.5" customHeight="1">
      <c r="A4" s="1187"/>
      <c r="B4" s="1188"/>
      <c r="C4" s="1189"/>
      <c r="D4" s="1190"/>
      <c r="E4" s="1191"/>
      <c r="F4" s="1191"/>
      <c r="G4" s="1191"/>
      <c r="H4" s="1187"/>
      <c r="I4" s="1191"/>
    </row>
    <row r="5" spans="1:10" ht="15" customHeight="1">
      <c r="A5" s="2173" t="s">
        <v>2</v>
      </c>
      <c r="B5" s="2173" t="s">
        <v>3</v>
      </c>
      <c r="C5" s="2175" t="s">
        <v>4</v>
      </c>
      <c r="D5" s="2177" t="s">
        <v>5</v>
      </c>
      <c r="E5" s="2177" t="s">
        <v>9</v>
      </c>
      <c r="F5" s="2179" t="s">
        <v>1368</v>
      </c>
      <c r="G5" s="2180"/>
      <c r="H5" s="2179" t="s">
        <v>1371</v>
      </c>
      <c r="I5" s="2180"/>
    </row>
    <row r="6" spans="1:10" ht="15">
      <c r="A6" s="2174"/>
      <c r="B6" s="2174"/>
      <c r="C6" s="2176"/>
      <c r="D6" s="2178"/>
      <c r="E6" s="2178"/>
      <c r="F6" s="1192" t="s">
        <v>114</v>
      </c>
      <c r="G6" s="1192" t="s">
        <v>1347</v>
      </c>
      <c r="H6" s="1192" t="s">
        <v>114</v>
      </c>
      <c r="I6" s="1192" t="s">
        <v>1347</v>
      </c>
    </row>
    <row r="7" spans="1:10" ht="15">
      <c r="A7" s="1193" t="s">
        <v>1322</v>
      </c>
      <c r="B7" s="1194" t="s">
        <v>1319</v>
      </c>
      <c r="C7" s="1193" t="s">
        <v>149</v>
      </c>
      <c r="D7" s="1194" t="s">
        <v>1372</v>
      </c>
      <c r="E7" s="1194">
        <v>5</v>
      </c>
      <c r="F7" s="1194">
        <v>6</v>
      </c>
      <c r="G7" s="1194">
        <v>7</v>
      </c>
      <c r="H7" s="1193">
        <v>6</v>
      </c>
      <c r="I7" s="1193">
        <v>7</v>
      </c>
    </row>
    <row r="8" spans="1:10" ht="33.75" customHeight="1">
      <c r="A8" s="2170">
        <v>1</v>
      </c>
      <c r="B8" s="1195" t="s">
        <v>1373</v>
      </c>
      <c r="C8" s="1196"/>
      <c r="D8" s="1196"/>
      <c r="E8" s="1196"/>
      <c r="F8" s="1196"/>
      <c r="G8" s="1196"/>
      <c r="H8" s="1196"/>
      <c r="I8" s="1196"/>
    </row>
    <row r="9" spans="1:10" ht="30" customHeight="1">
      <c r="A9" s="2170"/>
      <c r="B9" s="1195" t="s">
        <v>1374</v>
      </c>
      <c r="C9" s="243">
        <v>7132220081</v>
      </c>
      <c r="D9" s="243" t="s">
        <v>32</v>
      </c>
      <c r="E9" s="1197">
        <f>VLOOKUP(C9,'SOR RATE 2025-26'!A:D,4,0)</f>
        <v>937399.72</v>
      </c>
      <c r="F9" s="243">
        <v>1</v>
      </c>
      <c r="G9" s="1197">
        <f>E9*F9</f>
        <v>937399.72</v>
      </c>
      <c r="H9" s="1196"/>
      <c r="I9" s="1196"/>
      <c r="J9" s="1198"/>
    </row>
    <row r="10" spans="1:10" ht="18.75" customHeight="1">
      <c r="A10" s="2170"/>
      <c r="B10" s="1195" t="s">
        <v>1375</v>
      </c>
      <c r="C10" s="243">
        <v>7132220082</v>
      </c>
      <c r="D10" s="243" t="s">
        <v>32</v>
      </c>
      <c r="E10" s="1197">
        <f>VLOOKUP(C10,'SOR RATE 2025-26'!A:D,4,0)</f>
        <v>1331201.1100000001</v>
      </c>
      <c r="F10" s="1197"/>
      <c r="G10" s="1197"/>
      <c r="H10" s="1199">
        <v>1</v>
      </c>
      <c r="I10" s="1197">
        <f>E10*H10</f>
        <v>1331201.1100000001</v>
      </c>
    </row>
    <row r="11" spans="1:10" ht="31.5" customHeight="1">
      <c r="A11" s="1200">
        <v>2</v>
      </c>
      <c r="B11" s="1195" t="s">
        <v>1376</v>
      </c>
      <c r="C11" s="1201">
        <v>7130601965</v>
      </c>
      <c r="D11" s="1201" t="s">
        <v>25</v>
      </c>
      <c r="E11" s="1197">
        <f>VLOOKUP(C11,'SOR RATE 2025-26'!A:D,4,0)/1000</f>
        <v>56.821719999999999</v>
      </c>
      <c r="F11" s="1202">
        <v>816.2</v>
      </c>
      <c r="G11" s="1197">
        <f>E11*F11</f>
        <v>46377.887864000004</v>
      </c>
      <c r="H11" s="243">
        <v>816.2</v>
      </c>
      <c r="I11" s="1197">
        <f>E11*H11</f>
        <v>46377.887864000004</v>
      </c>
      <c r="J11" s="1198"/>
    </row>
    <row r="12" spans="1:10" ht="15.75" customHeight="1">
      <c r="A12" s="243">
        <v>3</v>
      </c>
      <c r="B12" s="1195" t="s">
        <v>1348</v>
      </c>
      <c r="C12" s="1203">
        <v>7130810517</v>
      </c>
      <c r="D12" s="243" t="s">
        <v>39</v>
      </c>
      <c r="E12" s="1197">
        <f>VLOOKUP(C12,'SOR RATE 2025-26'!A:D,4,0)</f>
        <v>5396.16</v>
      </c>
      <c r="F12" s="1204">
        <v>1</v>
      </c>
      <c r="G12" s="1197">
        <f t="shared" ref="G12:G26" si="0">E12*F12</f>
        <v>5396.16</v>
      </c>
      <c r="H12" s="243">
        <v>1</v>
      </c>
      <c r="I12" s="1197">
        <f t="shared" ref="I12:I21" si="1">E12*H12</f>
        <v>5396.16</v>
      </c>
    </row>
    <row r="13" spans="1:10" ht="17.25" customHeight="1">
      <c r="A13" s="2170">
        <v>4</v>
      </c>
      <c r="B13" s="1195" t="s">
        <v>54</v>
      </c>
      <c r="C13" s="1203">
        <v>7130820010</v>
      </c>
      <c r="D13" s="243" t="s">
        <v>12</v>
      </c>
      <c r="E13" s="1197">
        <f>VLOOKUP(C13,'SOR RATE 2025-26'!A:D,4,0)</f>
        <v>122.72</v>
      </c>
      <c r="F13" s="1204">
        <v>3</v>
      </c>
      <c r="G13" s="1197">
        <f t="shared" si="0"/>
        <v>368.15999999999997</v>
      </c>
      <c r="H13" s="243">
        <v>3</v>
      </c>
      <c r="I13" s="1197">
        <f t="shared" si="1"/>
        <v>368.15999999999997</v>
      </c>
      <c r="J13" s="1205"/>
    </row>
    <row r="14" spans="1:10" ht="17.25" customHeight="1">
      <c r="A14" s="2170"/>
      <c r="B14" s="1195" t="s">
        <v>1349</v>
      </c>
      <c r="C14" s="1203">
        <v>7130820241</v>
      </c>
      <c r="D14" s="243" t="s">
        <v>55</v>
      </c>
      <c r="E14" s="1197">
        <f>VLOOKUP(C14,'SOR RATE 2025-26'!A:D,4,0)</f>
        <v>158.71</v>
      </c>
      <c r="F14" s="1204">
        <v>3</v>
      </c>
      <c r="G14" s="1197">
        <f t="shared" si="0"/>
        <v>476.13</v>
      </c>
      <c r="H14" s="243">
        <v>3</v>
      </c>
      <c r="I14" s="1197">
        <f t="shared" si="1"/>
        <v>476.13</v>
      </c>
    </row>
    <row r="15" spans="1:10" ht="17.25" customHeight="1">
      <c r="A15" s="243">
        <v>5</v>
      </c>
      <c r="B15" s="1206" t="s">
        <v>18</v>
      </c>
      <c r="C15" s="1203">
        <v>7130820008</v>
      </c>
      <c r="D15" s="243" t="s">
        <v>12</v>
      </c>
      <c r="E15" s="1197">
        <f>VLOOKUP(C15,'SOR RATE 2025-26'!A:D,4,0)</f>
        <v>135</v>
      </c>
      <c r="F15" s="1204">
        <v>6</v>
      </c>
      <c r="G15" s="1197">
        <f t="shared" si="0"/>
        <v>810</v>
      </c>
      <c r="H15" s="243">
        <v>6</v>
      </c>
      <c r="I15" s="1197">
        <f t="shared" si="1"/>
        <v>810</v>
      </c>
      <c r="J15" s="1205"/>
    </row>
    <row r="16" spans="1:10" ht="29.25" customHeight="1">
      <c r="A16" s="243">
        <v>6</v>
      </c>
      <c r="B16" s="1195" t="s">
        <v>1350</v>
      </c>
      <c r="C16" s="1203">
        <v>7130810509</v>
      </c>
      <c r="D16" s="1204" t="s">
        <v>12</v>
      </c>
      <c r="E16" s="1197">
        <f>VLOOKUP(C16,'SOR RATE 2025-26'!A:D,4,0)</f>
        <v>1971.19</v>
      </c>
      <c r="F16" s="1204">
        <v>1</v>
      </c>
      <c r="G16" s="1197">
        <f t="shared" si="0"/>
        <v>1971.19</v>
      </c>
      <c r="H16" s="1204">
        <v>1</v>
      </c>
      <c r="I16" s="1197">
        <f t="shared" si="1"/>
        <v>1971.19</v>
      </c>
    </row>
    <row r="17" spans="1:16" ht="32.25" customHeight="1">
      <c r="A17" s="243">
        <v>7</v>
      </c>
      <c r="B17" s="1195" t="s">
        <v>1377</v>
      </c>
      <c r="C17" s="1203">
        <v>7131930412</v>
      </c>
      <c r="D17" s="243" t="s">
        <v>32</v>
      </c>
      <c r="E17" s="1197">
        <f>VLOOKUP(C17,'SOR RATE 2025-26'!A:D,4,0)</f>
        <v>1181.17</v>
      </c>
      <c r="F17" s="1204">
        <v>3</v>
      </c>
      <c r="G17" s="1197">
        <f t="shared" si="0"/>
        <v>3543.51</v>
      </c>
      <c r="H17" s="243">
        <v>3</v>
      </c>
      <c r="I17" s="1197">
        <f t="shared" si="1"/>
        <v>3543.51</v>
      </c>
    </row>
    <row r="18" spans="1:16" ht="34.5" customHeight="1">
      <c r="A18" s="243">
        <v>8</v>
      </c>
      <c r="B18" s="1195" t="s">
        <v>1365</v>
      </c>
      <c r="C18" s="1201">
        <v>7130600023</v>
      </c>
      <c r="D18" s="1201" t="s">
        <v>25</v>
      </c>
      <c r="E18" s="1197">
        <f>VLOOKUP(C18,'SOR RATE 2025-26'!A:D,4,0)/1000</f>
        <v>49.126339999999999</v>
      </c>
      <c r="F18" s="1204">
        <v>20</v>
      </c>
      <c r="G18" s="1197">
        <f t="shared" si="0"/>
        <v>982.52679999999998</v>
      </c>
      <c r="H18" s="243">
        <v>20</v>
      </c>
      <c r="I18" s="1197">
        <f t="shared" si="1"/>
        <v>982.52679999999998</v>
      </c>
    </row>
    <row r="19" spans="1:16" ht="15.75" customHeight="1">
      <c r="A19" s="2170">
        <v>9</v>
      </c>
      <c r="B19" s="1195" t="s">
        <v>1352</v>
      </c>
      <c r="C19" s="1203">
        <v>7130860032</v>
      </c>
      <c r="D19" s="243" t="s">
        <v>12</v>
      </c>
      <c r="E19" s="1197">
        <f>VLOOKUP(C19,'SOR RATE 2025-26'!A:D,4,0)</f>
        <v>585.41999999999996</v>
      </c>
      <c r="F19" s="1204">
        <v>4</v>
      </c>
      <c r="G19" s="1197">
        <f t="shared" si="0"/>
        <v>2341.6799999999998</v>
      </c>
      <c r="H19" s="243">
        <v>4</v>
      </c>
      <c r="I19" s="1197">
        <f t="shared" si="1"/>
        <v>2341.6799999999998</v>
      </c>
    </row>
    <row r="20" spans="1:16" ht="17.25" customHeight="1">
      <c r="A20" s="2170"/>
      <c r="B20" s="1195" t="s">
        <v>2660</v>
      </c>
      <c r="C20" s="1203">
        <v>7130860077</v>
      </c>
      <c r="D20" s="243" t="s">
        <v>25</v>
      </c>
      <c r="E20" s="1197">
        <f>VLOOKUP(C20,'SOR RATE 2025-26'!A:D,4,0)/1000</f>
        <v>91.533670000000001</v>
      </c>
      <c r="F20" s="1202">
        <v>30.8</v>
      </c>
      <c r="G20" s="1197">
        <f t="shared" si="0"/>
        <v>2819.237036</v>
      </c>
      <c r="H20" s="243">
        <v>30.8</v>
      </c>
      <c r="I20" s="1197">
        <f t="shared" si="1"/>
        <v>2819.237036</v>
      </c>
    </row>
    <row r="21" spans="1:16" ht="18.75" customHeight="1">
      <c r="A21" s="2170"/>
      <c r="B21" s="1207" t="s">
        <v>1325</v>
      </c>
      <c r="C21" s="1208">
        <v>7130810692</v>
      </c>
      <c r="D21" s="1209" t="s">
        <v>15</v>
      </c>
      <c r="E21" s="1197">
        <f>VLOOKUP(C21,'SOR RATE 2025-26'!A:D,4,0)</f>
        <v>371.1</v>
      </c>
      <c r="F21" s="1204">
        <v>8</v>
      </c>
      <c r="G21" s="1197">
        <f t="shared" si="0"/>
        <v>2968.8</v>
      </c>
      <c r="H21" s="243">
        <v>8</v>
      </c>
      <c r="I21" s="1197">
        <f t="shared" si="1"/>
        <v>2968.8</v>
      </c>
    </row>
    <row r="22" spans="1:16" ht="63" customHeight="1">
      <c r="A22" s="243">
        <v>10</v>
      </c>
      <c r="B22" s="1195" t="s">
        <v>1393</v>
      </c>
      <c r="C22" s="1203">
        <v>7130200202</v>
      </c>
      <c r="D22" s="243" t="s">
        <v>63</v>
      </c>
      <c r="E22" s="1197">
        <f>VLOOKUP(C22,'SOR RATE 2025-26'!A:D,4,0)</f>
        <v>2970.0000000000005</v>
      </c>
      <c r="F22" s="1202">
        <f>(0.65*2)+(0.2*4)+9</f>
        <v>11.1</v>
      </c>
      <c r="G22" s="1197">
        <f t="shared" si="0"/>
        <v>32967.000000000007</v>
      </c>
      <c r="H22" s="243">
        <f>(0.65*2)+(0.2*4)+9</f>
        <v>11.1</v>
      </c>
      <c r="I22" s="1197">
        <f>H22*E22</f>
        <v>32967.000000000007</v>
      </c>
      <c r="J22" s="167"/>
      <c r="L22" s="1210"/>
      <c r="M22" s="1210"/>
      <c r="N22" s="1210"/>
      <c r="O22" s="1210"/>
      <c r="P22" s="1210"/>
    </row>
    <row r="23" spans="1:16" ht="17.25" customHeight="1">
      <c r="A23" s="243">
        <v>11</v>
      </c>
      <c r="B23" s="1195" t="s">
        <v>31</v>
      </c>
      <c r="C23" s="1203">
        <v>7130880041</v>
      </c>
      <c r="D23" s="243" t="s">
        <v>32</v>
      </c>
      <c r="E23" s="1197">
        <f>VLOOKUP(C23,'SOR RATE 2025-26'!A:D,4,0)</f>
        <v>104.33</v>
      </c>
      <c r="F23" s="1204">
        <v>1</v>
      </c>
      <c r="G23" s="1197">
        <f t="shared" si="0"/>
        <v>104.33</v>
      </c>
      <c r="H23" s="243">
        <v>1</v>
      </c>
      <c r="I23" s="1197">
        <f>E23*H23</f>
        <v>104.33</v>
      </c>
    </row>
    <row r="24" spans="1:16" ht="17.25" customHeight="1">
      <c r="A24" s="243">
        <v>12</v>
      </c>
      <c r="B24" s="1195" t="s">
        <v>1378</v>
      </c>
      <c r="C24" s="1203">
        <v>7130830057</v>
      </c>
      <c r="D24" s="243" t="s">
        <v>155</v>
      </c>
      <c r="E24" s="1197">
        <f>VLOOKUP(C24,'SOR RATE 2025-26'!A:D,4,0)/1000</f>
        <v>54.296529999999997</v>
      </c>
      <c r="F24" s="1204">
        <v>30</v>
      </c>
      <c r="G24" s="1197">
        <f t="shared" si="0"/>
        <v>1628.8959</v>
      </c>
      <c r="H24" s="243">
        <v>30</v>
      </c>
      <c r="I24" s="1197">
        <f>E24*H24</f>
        <v>1628.8959</v>
      </c>
    </row>
    <row r="25" spans="1:16" ht="17.25" customHeight="1">
      <c r="A25" s="243">
        <v>13</v>
      </c>
      <c r="B25" s="1195" t="s">
        <v>1379</v>
      </c>
      <c r="C25" s="1203">
        <v>7130830058</v>
      </c>
      <c r="D25" s="1203" t="s">
        <v>32</v>
      </c>
      <c r="E25" s="1197">
        <f>VLOOKUP(C25,'SOR RATE 2025-26'!A:D,4,0)</f>
        <v>281.69</v>
      </c>
      <c r="F25" s="1204">
        <v>3</v>
      </c>
      <c r="G25" s="1197">
        <f t="shared" si="0"/>
        <v>845.06999999999994</v>
      </c>
      <c r="H25" s="243">
        <v>3</v>
      </c>
      <c r="I25" s="1197">
        <f>E25*H25</f>
        <v>845.06999999999994</v>
      </c>
    </row>
    <row r="26" spans="1:16" ht="17.25" customHeight="1">
      <c r="A26" s="243">
        <v>14</v>
      </c>
      <c r="B26" s="1195" t="s">
        <v>1380</v>
      </c>
      <c r="C26" s="1203">
        <v>7130830603</v>
      </c>
      <c r="D26" s="1203" t="s">
        <v>32</v>
      </c>
      <c r="E26" s="1197">
        <f>VLOOKUP(C26,'SOR RATE 2025-26'!A:D,4,0)</f>
        <v>413.24</v>
      </c>
      <c r="F26" s="1204">
        <v>4</v>
      </c>
      <c r="G26" s="1197">
        <f t="shared" si="0"/>
        <v>1652.96</v>
      </c>
      <c r="H26" s="243">
        <v>4</v>
      </c>
      <c r="I26" s="1197">
        <f>E26*H26</f>
        <v>1652.96</v>
      </c>
    </row>
    <row r="27" spans="1:16" ht="30.75" customHeight="1">
      <c r="A27" s="2170">
        <v>15</v>
      </c>
      <c r="B27" s="1195" t="s">
        <v>1381</v>
      </c>
      <c r="C27" s="1211"/>
      <c r="D27" s="1211"/>
      <c r="E27" s="1197"/>
      <c r="F27" s="1211"/>
      <c r="G27" s="1197"/>
      <c r="H27" s="1211"/>
      <c r="I27" s="1211"/>
    </row>
    <row r="28" spans="1:16" ht="15.75" customHeight="1">
      <c r="A28" s="2170"/>
      <c r="B28" s="1195" t="s">
        <v>1353</v>
      </c>
      <c r="C28" s="1203">
        <v>7130641396</v>
      </c>
      <c r="D28" s="243" t="s">
        <v>20</v>
      </c>
      <c r="E28" s="1197">
        <f>VLOOKUP(C28,'SOR RATE 2025-26'!A:D,4,0)</f>
        <v>228.74</v>
      </c>
      <c r="F28" s="243">
        <v>9</v>
      </c>
      <c r="G28" s="1197">
        <f t="shared" ref="G28:G33" si="2">E28*F28</f>
        <v>2058.66</v>
      </c>
      <c r="H28" s="243">
        <v>9</v>
      </c>
      <c r="I28" s="1197">
        <f t="shared" ref="I28:I33" si="3">E28*H28</f>
        <v>2058.66</v>
      </c>
    </row>
    <row r="29" spans="1:16" ht="15.75" customHeight="1">
      <c r="A29" s="2170"/>
      <c r="B29" s="1195" t="s">
        <v>1354</v>
      </c>
      <c r="C29" s="1203">
        <v>7130870043</v>
      </c>
      <c r="D29" s="243" t="s">
        <v>25</v>
      </c>
      <c r="E29" s="1197">
        <f>VLOOKUP(C29,'SOR RATE 2025-26'!A:D,4,0)/1000</f>
        <v>71.584320000000005</v>
      </c>
      <c r="F29" s="243">
        <v>15</v>
      </c>
      <c r="G29" s="1197">
        <f t="shared" si="2"/>
        <v>1073.7648000000002</v>
      </c>
      <c r="H29" s="243">
        <v>15</v>
      </c>
      <c r="I29" s="1197">
        <f t="shared" si="3"/>
        <v>1073.7648000000002</v>
      </c>
    </row>
    <row r="30" spans="1:16" ht="18" customHeight="1">
      <c r="A30" s="243">
        <v>16</v>
      </c>
      <c r="B30" s="1212" t="s">
        <v>30</v>
      </c>
      <c r="C30" s="1208">
        <v>7130610206</v>
      </c>
      <c r="D30" s="243" t="s">
        <v>25</v>
      </c>
      <c r="E30" s="1197">
        <f>VLOOKUP(C30,'SOR RATE 2025-26'!A:D,4,0)/1000</f>
        <v>86.441000000000003</v>
      </c>
      <c r="F30" s="1204">
        <v>4</v>
      </c>
      <c r="G30" s="1197">
        <f t="shared" si="2"/>
        <v>345.76400000000001</v>
      </c>
      <c r="H30" s="243">
        <v>4</v>
      </c>
      <c r="I30" s="1197">
        <f t="shared" si="3"/>
        <v>345.76400000000001</v>
      </c>
      <c r="J30" s="1213"/>
      <c r="K30" s="1214"/>
    </row>
    <row r="31" spans="1:16" ht="17.25" customHeight="1">
      <c r="A31" s="243">
        <v>17</v>
      </c>
      <c r="B31" s="1195" t="s">
        <v>27</v>
      </c>
      <c r="C31" s="1203">
        <v>7130211158</v>
      </c>
      <c r="D31" s="243" t="s">
        <v>28</v>
      </c>
      <c r="E31" s="1197">
        <f>VLOOKUP(C31,'SOR RATE 2025-26'!A:D,4,0)</f>
        <v>184.42</v>
      </c>
      <c r="F31" s="1204">
        <v>2</v>
      </c>
      <c r="G31" s="1197">
        <f t="shared" si="2"/>
        <v>368.84</v>
      </c>
      <c r="H31" s="243">
        <v>2</v>
      </c>
      <c r="I31" s="1197">
        <f t="shared" si="3"/>
        <v>368.84</v>
      </c>
    </row>
    <row r="32" spans="1:16" ht="17.25" customHeight="1">
      <c r="A32" s="243">
        <v>18</v>
      </c>
      <c r="B32" s="1195" t="s">
        <v>29</v>
      </c>
      <c r="C32" s="1203">
        <v>7130210809</v>
      </c>
      <c r="D32" s="243" t="s">
        <v>28</v>
      </c>
      <c r="E32" s="1197">
        <f>VLOOKUP(C32,'SOR RATE 2025-26'!A:D,4,0)</f>
        <v>412.07</v>
      </c>
      <c r="F32" s="1204">
        <v>2</v>
      </c>
      <c r="G32" s="1197">
        <f t="shared" si="2"/>
        <v>824.14</v>
      </c>
      <c r="H32" s="243">
        <v>2</v>
      </c>
      <c r="I32" s="1197">
        <f t="shared" si="3"/>
        <v>824.14</v>
      </c>
    </row>
    <row r="33" spans="1:10" ht="17.25" customHeight="1">
      <c r="A33" s="243">
        <v>19</v>
      </c>
      <c r="B33" s="1195" t="s">
        <v>647</v>
      </c>
      <c r="C33" s="1203">
        <v>7130840029</v>
      </c>
      <c r="D33" s="243" t="s">
        <v>32</v>
      </c>
      <c r="E33" s="1197">
        <f>VLOOKUP(C33,'SOR RATE 2025-26'!A:D,4,0)</f>
        <v>316.74</v>
      </c>
      <c r="F33" s="1204">
        <v>3</v>
      </c>
      <c r="G33" s="1197">
        <f t="shared" si="2"/>
        <v>950.22</v>
      </c>
      <c r="H33" s="243">
        <v>3</v>
      </c>
      <c r="I33" s="1197">
        <f t="shared" si="3"/>
        <v>950.22</v>
      </c>
      <c r="J33" s="1205"/>
    </row>
    <row r="34" spans="1:10" ht="17.25" customHeight="1">
      <c r="A34" s="2167">
        <v>20</v>
      </c>
      <c r="B34" s="1195" t="s">
        <v>1356</v>
      </c>
      <c r="C34" s="1203"/>
      <c r="D34" s="243" t="s">
        <v>25</v>
      </c>
      <c r="E34" s="1197"/>
      <c r="F34" s="1197"/>
      <c r="G34" s="1197"/>
      <c r="H34" s="1192"/>
      <c r="I34" s="1197"/>
    </row>
    <row r="35" spans="1:10" ht="17.25" customHeight="1">
      <c r="A35" s="2168"/>
      <c r="B35" s="1207" t="s">
        <v>66</v>
      </c>
      <c r="C35" s="1203">
        <v>7130620609</v>
      </c>
      <c r="D35" s="1209" t="s">
        <v>1382</v>
      </c>
      <c r="E35" s="1197">
        <f>VLOOKUP(C35,'SOR RATE 2025-26'!A:D,4,0)</f>
        <v>87.55</v>
      </c>
      <c r="F35" s="243">
        <v>2</v>
      </c>
      <c r="G35" s="1197">
        <f t="shared" ref="G35:G42" si="4">E35*F35</f>
        <v>175.1</v>
      </c>
      <c r="H35" s="243">
        <v>1</v>
      </c>
      <c r="I35" s="1197">
        <f t="shared" ref="I35:I42" si="5">E35*H35</f>
        <v>87.55</v>
      </c>
    </row>
    <row r="36" spans="1:10" ht="17.25" customHeight="1">
      <c r="A36" s="2168"/>
      <c r="B36" s="1207" t="s">
        <v>89</v>
      </c>
      <c r="C36" s="1203">
        <v>7130620614</v>
      </c>
      <c r="D36" s="1209" t="s">
        <v>1382</v>
      </c>
      <c r="E36" s="1197">
        <f>VLOOKUP(C36,'SOR RATE 2025-26'!A:D,4,0)</f>
        <v>86.09</v>
      </c>
      <c r="F36" s="243">
        <v>5</v>
      </c>
      <c r="G36" s="1197">
        <f t="shared" si="4"/>
        <v>430.45000000000005</v>
      </c>
      <c r="H36" s="243">
        <v>1</v>
      </c>
      <c r="I36" s="1197">
        <f t="shared" si="5"/>
        <v>86.09</v>
      </c>
    </row>
    <row r="37" spans="1:10" ht="17.25" customHeight="1">
      <c r="A37" s="2168"/>
      <c r="B37" s="1207" t="s">
        <v>90</v>
      </c>
      <c r="C37" s="1203">
        <v>7130620625</v>
      </c>
      <c r="D37" s="1209" t="s">
        <v>1382</v>
      </c>
      <c r="E37" s="1197">
        <f>VLOOKUP(C37,'SOR RATE 2025-26'!A:D,4,0)</f>
        <v>84.63</v>
      </c>
      <c r="F37" s="243">
        <v>5</v>
      </c>
      <c r="G37" s="1197">
        <f t="shared" si="4"/>
        <v>423.15</v>
      </c>
      <c r="H37" s="243">
        <v>5</v>
      </c>
      <c r="I37" s="1197">
        <f t="shared" si="5"/>
        <v>423.15</v>
      </c>
    </row>
    <row r="38" spans="1:10" ht="17.25" customHeight="1">
      <c r="A38" s="2168"/>
      <c r="B38" s="1207" t="s">
        <v>67</v>
      </c>
      <c r="C38" s="1203">
        <v>7130620631</v>
      </c>
      <c r="D38" s="1209" t="s">
        <v>1382</v>
      </c>
      <c r="E38" s="1197">
        <f>VLOOKUP(C38,'SOR RATE 2025-26'!A:D,4,0)</f>
        <v>84.63</v>
      </c>
      <c r="F38" s="243">
        <v>4</v>
      </c>
      <c r="G38" s="1197">
        <f t="shared" si="4"/>
        <v>338.52</v>
      </c>
      <c r="H38" s="243">
        <v>2</v>
      </c>
      <c r="I38" s="1197">
        <f t="shared" si="5"/>
        <v>169.26</v>
      </c>
    </row>
    <row r="39" spans="1:10" ht="17.25" customHeight="1">
      <c r="A39" s="2169"/>
      <c r="B39" s="1207" t="s">
        <v>460</v>
      </c>
      <c r="C39" s="1203">
        <v>7130620637</v>
      </c>
      <c r="D39" s="1209" t="s">
        <v>1382</v>
      </c>
      <c r="E39" s="1197">
        <f>VLOOKUP(C39,'SOR RATE 2025-26'!A:D,4,0)</f>
        <v>84.63</v>
      </c>
      <c r="F39" s="243">
        <v>4</v>
      </c>
      <c r="G39" s="1197">
        <f t="shared" si="4"/>
        <v>338.52</v>
      </c>
      <c r="H39" s="243">
        <v>4</v>
      </c>
      <c r="I39" s="1197">
        <f t="shared" si="5"/>
        <v>338.52</v>
      </c>
    </row>
    <row r="40" spans="1:10" ht="44.25" customHeight="1">
      <c r="A40" s="243">
        <v>21</v>
      </c>
      <c r="B40" s="1207" t="s">
        <v>1238</v>
      </c>
      <c r="C40" s="1209">
        <v>7131980005</v>
      </c>
      <c r="D40" s="1209" t="s">
        <v>55</v>
      </c>
      <c r="E40" s="1197">
        <f>VLOOKUP(C40,'SOR RATE 2025-26'!A:D,4,0)</f>
        <v>529487.64</v>
      </c>
      <c r="F40" s="1204">
        <v>1</v>
      </c>
      <c r="G40" s="1197">
        <f t="shared" si="4"/>
        <v>529487.64</v>
      </c>
      <c r="H40" s="1209" t="s">
        <v>1322</v>
      </c>
      <c r="I40" s="1197">
        <f t="shared" si="5"/>
        <v>529487.64</v>
      </c>
    </row>
    <row r="41" spans="1:10" ht="30.75" customHeight="1">
      <c r="A41" s="243">
        <v>22</v>
      </c>
      <c r="B41" s="1215" t="s">
        <v>1383</v>
      </c>
      <c r="C41" s="243">
        <v>7130310079</v>
      </c>
      <c r="D41" s="1201" t="s">
        <v>20</v>
      </c>
      <c r="E41" s="1197">
        <f>VLOOKUP(C41,'SOR RATE 2025-26'!A:D,4,0)/1000</f>
        <v>1315.4867300000001</v>
      </c>
      <c r="F41" s="1204">
        <v>10</v>
      </c>
      <c r="G41" s="1197">
        <f t="shared" si="4"/>
        <v>13154.867300000002</v>
      </c>
      <c r="H41" s="1199">
        <v>10</v>
      </c>
      <c r="I41" s="1197">
        <f t="shared" si="5"/>
        <v>13154.867300000002</v>
      </c>
    </row>
    <row r="42" spans="1:10" ht="30" customHeight="1">
      <c r="A42" s="243">
        <v>23</v>
      </c>
      <c r="B42" s="1216" t="s">
        <v>1384</v>
      </c>
      <c r="C42" s="243">
        <v>7130352044</v>
      </c>
      <c r="D42" s="243" t="s">
        <v>39</v>
      </c>
      <c r="E42" s="1197">
        <f>VLOOKUP(C42,'SOR RATE 2025-26'!A:D,4,0)</f>
        <v>11450.92</v>
      </c>
      <c r="F42" s="1204">
        <v>3</v>
      </c>
      <c r="G42" s="1197">
        <f t="shared" si="4"/>
        <v>34352.76</v>
      </c>
      <c r="H42" s="1199">
        <v>3</v>
      </c>
      <c r="I42" s="1197">
        <f t="shared" si="5"/>
        <v>34352.76</v>
      </c>
    </row>
    <row r="43" spans="1:10" ht="17.25" customHeight="1">
      <c r="A43" s="243">
        <v>24</v>
      </c>
      <c r="B43" s="1217" t="s">
        <v>1357</v>
      </c>
      <c r="C43" s="1211"/>
      <c r="D43" s="1211"/>
      <c r="E43" s="1197"/>
      <c r="F43" s="1211"/>
      <c r="G43" s="1197"/>
      <c r="H43" s="1211"/>
      <c r="I43" s="1211"/>
    </row>
    <row r="44" spans="1:10" ht="17.25" customHeight="1">
      <c r="A44" s="243" t="s">
        <v>1358</v>
      </c>
      <c r="B44" s="1195" t="s">
        <v>1361</v>
      </c>
      <c r="C44" s="1203">
        <v>7130311011</v>
      </c>
      <c r="D44" s="243" t="s">
        <v>20</v>
      </c>
      <c r="E44" s="1197">
        <f>VLOOKUP(C44,'SOR RATE 2025-26'!A:D,4,0)/1000</f>
        <v>175.66945999999999</v>
      </c>
      <c r="F44" s="1218">
        <v>80</v>
      </c>
      <c r="G44" s="1197">
        <f>E44*F44</f>
        <v>14053.556799999998</v>
      </c>
      <c r="H44" s="1218">
        <v>80</v>
      </c>
      <c r="I44" s="1197">
        <f>E44*H44</f>
        <v>14053.556799999998</v>
      </c>
    </row>
    <row r="45" spans="1:10" ht="17.25" customHeight="1">
      <c r="A45" s="243" t="s">
        <v>1359</v>
      </c>
      <c r="B45" s="1195" t="s">
        <v>1363</v>
      </c>
      <c r="C45" s="1203">
        <v>7130311012</v>
      </c>
      <c r="D45" s="243" t="s">
        <v>20</v>
      </c>
      <c r="E45" s="1197">
        <f>VLOOKUP(C45,'SOR RATE 2025-26'!A:D,4,0)/1000</f>
        <v>345.75736000000001</v>
      </c>
      <c r="F45" s="243">
        <v>40</v>
      </c>
      <c r="G45" s="1197">
        <f>E45*F45</f>
        <v>13830.294400000001</v>
      </c>
      <c r="H45" s="243">
        <v>40</v>
      </c>
      <c r="I45" s="1197">
        <f>E45*H45</f>
        <v>13830.294400000001</v>
      </c>
    </row>
    <row r="46" spans="1:10" ht="46.5" customHeight="1">
      <c r="A46" s="243">
        <v>25</v>
      </c>
      <c r="B46" s="1217" t="s">
        <v>1385</v>
      </c>
      <c r="C46" s="1211"/>
      <c r="D46" s="1211"/>
      <c r="E46" s="1197"/>
      <c r="F46" s="1197"/>
      <c r="G46" s="1197"/>
      <c r="H46" s="1211"/>
      <c r="I46" s="1197"/>
    </row>
    <row r="47" spans="1:10" ht="17.25" customHeight="1">
      <c r="A47" s="243" t="s">
        <v>1358</v>
      </c>
      <c r="B47" s="1195" t="s">
        <v>1369</v>
      </c>
      <c r="C47" s="1201">
        <v>7131950207</v>
      </c>
      <c r="D47" s="1201" t="s">
        <v>32</v>
      </c>
      <c r="E47" s="1197">
        <f>VLOOKUP(C47,'SOR RATE 2025-26'!A:D,4,0)</f>
        <v>40646.269999999997</v>
      </c>
      <c r="F47" s="1204">
        <v>1</v>
      </c>
      <c r="G47" s="1197">
        <f>E47*F47</f>
        <v>40646.269999999997</v>
      </c>
      <c r="H47" s="1211"/>
      <c r="I47" s="1197"/>
    </row>
    <row r="48" spans="1:10" ht="17.25" customHeight="1">
      <c r="A48" s="243" t="s">
        <v>1359</v>
      </c>
      <c r="B48" s="1195" t="s">
        <v>1386</v>
      </c>
      <c r="C48" s="1201">
        <v>7131950015</v>
      </c>
      <c r="D48" s="1201" t="s">
        <v>32</v>
      </c>
      <c r="E48" s="1197">
        <f>VLOOKUP(C48,'SOR RATE 2025-26'!A:D,4,0)</f>
        <v>50703.72</v>
      </c>
      <c r="F48" s="1197"/>
      <c r="G48" s="1197"/>
      <c r="H48" s="1204">
        <v>1</v>
      </c>
      <c r="I48" s="1197">
        <f>H48*E48</f>
        <v>50703.72</v>
      </c>
    </row>
    <row r="49" spans="1:14" ht="30.75" customHeight="1">
      <c r="A49" s="243">
        <v>26</v>
      </c>
      <c r="B49" s="1217" t="s">
        <v>1387</v>
      </c>
      <c r="C49" s="1201">
        <v>7130810509</v>
      </c>
      <c r="D49" s="1201" t="s">
        <v>55</v>
      </c>
      <c r="E49" s="1197">
        <f>VLOOKUP(C49,'SOR RATE 2025-26'!A:D,4,0)</f>
        <v>1971.19</v>
      </c>
      <c r="F49" s="1204">
        <v>2</v>
      </c>
      <c r="G49" s="1197">
        <f>E49*F49</f>
        <v>3942.38</v>
      </c>
      <c r="H49" s="243">
        <v>2</v>
      </c>
      <c r="I49" s="1197">
        <f>H49*E49</f>
        <v>3942.38</v>
      </c>
    </row>
    <row r="50" spans="1:14" ht="18.75" customHeight="1">
      <c r="A50" s="243">
        <v>27</v>
      </c>
      <c r="B50" s="1195" t="s">
        <v>1364</v>
      </c>
      <c r="C50" s="1203">
        <v>7131930221</v>
      </c>
      <c r="D50" s="243" t="s">
        <v>32</v>
      </c>
      <c r="E50" s="1197">
        <f>VLOOKUP(C50,'SOR RATE 2025-26'!A:D,4,0)</f>
        <v>10052.16</v>
      </c>
      <c r="F50" s="1204">
        <v>1</v>
      </c>
      <c r="G50" s="1197">
        <f>E50*F50</f>
        <v>10052.16</v>
      </c>
      <c r="H50" s="1218">
        <v>1</v>
      </c>
      <c r="I50" s="1197">
        <f>H50*E50</f>
        <v>10052.16</v>
      </c>
    </row>
    <row r="51" spans="1:14" ht="18" customHeight="1">
      <c r="A51" s="243">
        <v>28</v>
      </c>
      <c r="B51" s="1195" t="s">
        <v>1388</v>
      </c>
      <c r="C51" s="1203">
        <v>7130640039</v>
      </c>
      <c r="D51" s="243" t="s">
        <v>25</v>
      </c>
      <c r="E51" s="1197">
        <f>VLOOKUP(C51,'SOR RATE 2025-26'!A:D,4,0)</f>
        <v>36.96</v>
      </c>
      <c r="F51" s="1204">
        <v>10</v>
      </c>
      <c r="G51" s="1197">
        <f>E51*F51</f>
        <v>369.6</v>
      </c>
      <c r="H51" s="1218">
        <v>10</v>
      </c>
      <c r="I51" s="1197">
        <f>H51*E51</f>
        <v>369.6</v>
      </c>
    </row>
    <row r="52" spans="1:14" ht="25.5" customHeight="1">
      <c r="A52" s="1192">
        <v>29</v>
      </c>
      <c r="B52" s="1219" t="s">
        <v>45</v>
      </c>
      <c r="C52" s="1220"/>
      <c r="D52" s="1192"/>
      <c r="E52" s="1192"/>
      <c r="F52" s="1192"/>
      <c r="G52" s="1221">
        <f>SUM(G9:G51)</f>
        <v>1709869.9148999997</v>
      </c>
      <c r="H52" s="1221"/>
      <c r="I52" s="1221">
        <f>SUM(I10:I51)</f>
        <v>2113127.5848999997</v>
      </c>
      <c r="J52" s="1222"/>
    </row>
    <row r="53" spans="1:14" ht="30">
      <c r="A53" s="1192">
        <v>30</v>
      </c>
      <c r="B53" s="1219" t="s">
        <v>46</v>
      </c>
      <c r="C53" s="1220"/>
      <c r="D53" s="1192"/>
      <c r="E53" s="1192"/>
      <c r="F53" s="1192"/>
      <c r="G53" s="1221">
        <f>G52/1.18</f>
        <v>1449042.3007627118</v>
      </c>
      <c r="H53" s="1221"/>
      <c r="I53" s="1221">
        <f>I52/1.18</f>
        <v>1790786.0888983048</v>
      </c>
      <c r="J53" s="1222"/>
    </row>
    <row r="54" spans="1:14" ht="19.5" customHeight="1">
      <c r="A54" s="243">
        <v>31</v>
      </c>
      <c r="B54" s="1212" t="s">
        <v>1990</v>
      </c>
      <c r="C54" s="1211"/>
      <c r="D54" s="1211"/>
      <c r="E54" s="1203">
        <v>7.4999999999999997E-2</v>
      </c>
      <c r="F54" s="1203"/>
      <c r="G54" s="1197">
        <f>E54*G53</f>
        <v>108678.17255720338</v>
      </c>
      <c r="H54" s="1211"/>
      <c r="I54" s="1197">
        <f>E54*I53</f>
        <v>134308.95666737287</v>
      </c>
      <c r="J54" s="1214"/>
    </row>
    <row r="55" spans="1:14" ht="18" customHeight="1">
      <c r="A55" s="243">
        <v>32</v>
      </c>
      <c r="B55" s="1212" t="s">
        <v>2307</v>
      </c>
      <c r="C55" s="1208"/>
      <c r="D55" s="1201" t="s">
        <v>12</v>
      </c>
      <c r="E55" s="227">
        <f>3266.55*1.029</f>
        <v>3361.2799500000001</v>
      </c>
      <c r="F55" s="1199">
        <v>1</v>
      </c>
      <c r="G55" s="1223">
        <f>E55*F55</f>
        <v>3361.2799500000001</v>
      </c>
      <c r="H55" s="1201">
        <v>1</v>
      </c>
      <c r="I55" s="1223">
        <f>E55*H55</f>
        <v>3361.2799500000001</v>
      </c>
      <c r="K55" s="1224"/>
      <c r="L55" s="1224"/>
    </row>
    <row r="56" spans="1:14" ht="30.75" customHeight="1">
      <c r="A56" s="243">
        <v>33</v>
      </c>
      <c r="B56" s="1212" t="s">
        <v>1389</v>
      </c>
      <c r="C56" s="1208"/>
      <c r="D56" s="1201"/>
      <c r="E56" s="1223">
        <v>10400.43</v>
      </c>
      <c r="F56" s="1199">
        <v>1</v>
      </c>
      <c r="G56" s="1223">
        <f>E56*F56</f>
        <v>10400.43</v>
      </c>
      <c r="H56" s="1201">
        <v>1</v>
      </c>
      <c r="I56" s="1223">
        <f>E56*H56</f>
        <v>10400.43</v>
      </c>
      <c r="K56" s="1224"/>
      <c r="L56" s="1224"/>
    </row>
    <row r="57" spans="1:14" ht="17.25" customHeight="1">
      <c r="A57" s="243">
        <v>34</v>
      </c>
      <c r="B57" s="1195" t="s">
        <v>2030</v>
      </c>
      <c r="C57" s="1203"/>
      <c r="D57" s="243"/>
      <c r="E57" s="243"/>
      <c r="F57" s="243"/>
      <c r="G57" s="1197">
        <v>40609.99</v>
      </c>
      <c r="H57" s="243"/>
      <c r="I57" s="1197">
        <v>40609.99</v>
      </c>
      <c r="J57" s="1225"/>
      <c r="K57" s="1225"/>
      <c r="L57" s="1225"/>
      <c r="M57" s="1224"/>
      <c r="N57" s="1226"/>
    </row>
    <row r="58" spans="1:14" ht="17.25" customHeight="1">
      <c r="A58" s="243">
        <v>35</v>
      </c>
      <c r="B58" s="1207" t="s">
        <v>69</v>
      </c>
      <c r="C58" s="1203"/>
      <c r="D58" s="1201" t="s">
        <v>63</v>
      </c>
      <c r="E58" s="208">
        <f>719.45*1.029</f>
        <v>740.31404999999995</v>
      </c>
      <c r="F58" s="1202">
        <v>11.1</v>
      </c>
      <c r="G58" s="1197">
        <f>E58*F58</f>
        <v>8217.4859550000001</v>
      </c>
      <c r="H58" s="243">
        <v>11.1</v>
      </c>
      <c r="I58" s="1197">
        <f>E58*H58</f>
        <v>8217.4859550000001</v>
      </c>
      <c r="J58" s="1227"/>
      <c r="K58" s="1228"/>
      <c r="L58" s="1226"/>
    </row>
    <row r="59" spans="1:14" ht="37.5" customHeight="1">
      <c r="A59" s="1020" t="s">
        <v>1991</v>
      </c>
      <c r="B59" s="1024" t="s">
        <v>1844</v>
      </c>
      <c r="C59" s="1203"/>
      <c r="D59" s="1201"/>
      <c r="E59" s="1223"/>
      <c r="F59" s="1202"/>
      <c r="G59" s="1197"/>
      <c r="H59" s="243"/>
      <c r="I59" s="1197"/>
      <c r="J59" s="183"/>
      <c r="K59" s="1228"/>
      <c r="L59" s="1226"/>
    </row>
    <row r="60" spans="1:14" ht="26.25" customHeight="1">
      <c r="A60" s="1020" t="s">
        <v>1323</v>
      </c>
      <c r="B60" s="1229" t="s">
        <v>1845</v>
      </c>
      <c r="C60" s="1203"/>
      <c r="D60" s="1201"/>
      <c r="E60" s="1157">
        <v>0.01</v>
      </c>
      <c r="F60" s="1202"/>
      <c r="G60" s="1197">
        <f>(G9/1.18)*E60</f>
        <v>7944.0654237288136</v>
      </c>
      <c r="H60" s="1739"/>
      <c r="I60" s="1197">
        <f>(I10/1.18)*E60</f>
        <v>11281.365338983052</v>
      </c>
      <c r="J60" s="183"/>
      <c r="K60" s="1228"/>
      <c r="L60" s="1226"/>
    </row>
    <row r="61" spans="1:14" ht="40.5" customHeight="1">
      <c r="A61" s="1020" t="s">
        <v>1992</v>
      </c>
      <c r="B61" s="1230" t="s">
        <v>1848</v>
      </c>
      <c r="C61" s="1203"/>
      <c r="D61" s="1201"/>
      <c r="E61" s="1223"/>
      <c r="F61" s="1202"/>
      <c r="G61" s="1197"/>
      <c r="H61" s="243"/>
      <c r="I61" s="1197"/>
      <c r="J61" s="183"/>
      <c r="K61" s="1228"/>
      <c r="L61" s="1226"/>
    </row>
    <row r="62" spans="1:14" ht="26.1" customHeight="1">
      <c r="A62" s="1021" t="s">
        <v>1323</v>
      </c>
      <c r="B62" s="1036" t="s">
        <v>1849</v>
      </c>
      <c r="C62" s="1203"/>
      <c r="D62" s="1201"/>
      <c r="E62" s="1157">
        <v>0.02</v>
      </c>
      <c r="F62" s="1202"/>
      <c r="G62" s="1197">
        <f>(G53-(G9/1.18))*E62</f>
        <v>13092.71516779661</v>
      </c>
      <c r="H62" s="1197"/>
      <c r="I62" s="1197">
        <f>(I53-(I10/1.18))*E62</f>
        <v>13252.991099999994</v>
      </c>
      <c r="J62" s="183"/>
      <c r="K62" s="1228"/>
      <c r="L62" s="1226"/>
    </row>
    <row r="63" spans="1:14" ht="27.75" customHeight="1">
      <c r="A63" s="1033">
        <v>37</v>
      </c>
      <c r="B63" s="1231" t="s">
        <v>2678</v>
      </c>
      <c r="C63" s="1203"/>
      <c r="D63" s="1201"/>
      <c r="E63" s="1223"/>
      <c r="F63" s="1202"/>
      <c r="G63" s="1197"/>
      <c r="H63" s="243"/>
      <c r="I63" s="1197"/>
      <c r="J63" s="1227"/>
      <c r="K63" s="1228"/>
      <c r="L63" s="1226"/>
    </row>
    <row r="64" spans="1:14" ht="29.25" customHeight="1">
      <c r="A64" s="188" t="s">
        <v>1323</v>
      </c>
      <c r="B64" s="1232" t="s">
        <v>1993</v>
      </c>
      <c r="C64" s="1203"/>
      <c r="D64" s="1201"/>
      <c r="E64" s="1223"/>
      <c r="F64" s="1202"/>
      <c r="G64" s="1197"/>
      <c r="H64" s="243"/>
      <c r="I64" s="1197"/>
      <c r="J64" s="183"/>
      <c r="K64" s="1228"/>
      <c r="L64" s="1226"/>
    </row>
    <row r="65" spans="1:12" ht="39" customHeight="1">
      <c r="A65" s="188" t="s">
        <v>1324</v>
      </c>
      <c r="B65" s="1233" t="s">
        <v>1994</v>
      </c>
      <c r="C65" s="1203"/>
      <c r="D65" s="1201"/>
      <c r="E65" s="1223"/>
      <c r="F65" s="1202"/>
      <c r="G65" s="1197">
        <f>(G62+G60+G58+G57+G56+G55+G54+G53)*0.125</f>
        <v>205168.30497705506</v>
      </c>
      <c r="H65" s="243"/>
      <c r="I65" s="1197">
        <f>(I62+I60+I58+I57+I56+I55+I54+I53)*0.125</f>
        <v>251527.3234887076</v>
      </c>
      <c r="J65" s="183"/>
      <c r="K65" s="1228"/>
      <c r="L65" s="1226"/>
    </row>
    <row r="66" spans="1:12" ht="60" customHeight="1">
      <c r="A66" s="1234">
        <v>38</v>
      </c>
      <c r="B66" s="1235" t="s">
        <v>1995</v>
      </c>
      <c r="C66" s="1208"/>
      <c r="D66" s="243"/>
      <c r="E66" s="243"/>
      <c r="F66" s="243"/>
      <c r="G66" s="1197">
        <f>G65+G62+G60+G58+G57+G56+G55+G54+G53</f>
        <v>1846514.7447934956</v>
      </c>
      <c r="H66" s="243"/>
      <c r="I66" s="1197">
        <f>I65+I62+I60+I58+I57+I56+I55+I54+I53</f>
        <v>2263745.9113983684</v>
      </c>
      <c r="J66" s="1236"/>
      <c r="K66" s="1228"/>
      <c r="L66" s="1224"/>
    </row>
    <row r="67" spans="1:12" ht="16.5" customHeight="1">
      <c r="A67" s="243">
        <v>39</v>
      </c>
      <c r="B67" s="1212" t="s">
        <v>1996</v>
      </c>
      <c r="C67" s="1208"/>
      <c r="D67" s="243"/>
      <c r="E67" s="243">
        <v>0.09</v>
      </c>
      <c r="F67" s="243"/>
      <c r="G67" s="1197">
        <f>E67*G66</f>
        <v>166186.32703141461</v>
      </c>
      <c r="H67" s="243"/>
      <c r="I67" s="1197">
        <f>E67*I66</f>
        <v>203737.13202585315</v>
      </c>
    </row>
    <row r="68" spans="1:12" ht="18" customHeight="1">
      <c r="A68" s="244">
        <v>40</v>
      </c>
      <c r="B68" s="1212" t="s">
        <v>1997</v>
      </c>
      <c r="C68" s="1208"/>
      <c r="D68" s="243"/>
      <c r="E68" s="243">
        <v>0.09</v>
      </c>
      <c r="F68" s="243"/>
      <c r="G68" s="1197">
        <f>E68*G66</f>
        <v>166186.32703141461</v>
      </c>
      <c r="H68" s="243"/>
      <c r="I68" s="1197">
        <f>E68*I66</f>
        <v>203737.13202585315</v>
      </c>
    </row>
    <row r="69" spans="1:12" ht="28.5" customHeight="1">
      <c r="A69" s="243">
        <v>41</v>
      </c>
      <c r="B69" s="1237" t="s">
        <v>2637</v>
      </c>
      <c r="C69" s="1203"/>
      <c r="D69" s="243"/>
      <c r="E69" s="243"/>
      <c r="F69" s="243"/>
      <c r="G69" s="1197">
        <f>G66+G67+G68</f>
        <v>2178887.3988563246</v>
      </c>
      <c r="H69" s="243"/>
      <c r="I69" s="1197">
        <f>I66+I67+I68</f>
        <v>2671220.175450075</v>
      </c>
    </row>
    <row r="70" spans="1:12" ht="30">
      <c r="A70" s="244">
        <v>42</v>
      </c>
      <c r="B70" s="1238" t="s">
        <v>49</v>
      </c>
      <c r="C70" s="1239"/>
      <c r="D70" s="1192"/>
      <c r="E70" s="1192"/>
      <c r="F70" s="1192"/>
      <c r="G70" s="1197">
        <f>ROUND(G69,0)</f>
        <v>2178887</v>
      </c>
      <c r="H70" s="1240"/>
      <c r="I70" s="1240">
        <f>ROUND(I69,0)</f>
        <v>2671220</v>
      </c>
    </row>
    <row r="71" spans="1:12" ht="15">
      <c r="A71" s="1241"/>
      <c r="B71" s="1241"/>
      <c r="C71" s="1241"/>
      <c r="D71" s="1241"/>
      <c r="E71" s="1241"/>
      <c r="F71" s="1241"/>
      <c r="G71" s="1241"/>
      <c r="H71" s="1241"/>
      <c r="I71" s="1241"/>
    </row>
    <row r="72" spans="1:12" ht="14.25">
      <c r="A72" s="1242" t="s">
        <v>50</v>
      </c>
      <c r="B72" s="1243" t="s">
        <v>1390</v>
      </c>
    </row>
    <row r="74" spans="1:12" s="183" customFormat="1" ht="18.75" customHeight="1">
      <c r="A74" s="2019" t="s">
        <v>1447</v>
      </c>
      <c r="B74" s="2020"/>
      <c r="C74" s="2020"/>
      <c r="D74" s="2020"/>
      <c r="E74" s="2020"/>
      <c r="F74" s="2020"/>
      <c r="G74" s="2021"/>
    </row>
    <row r="75" spans="1:12" s="183" customFormat="1" ht="17.25" customHeight="1">
      <c r="A75" s="2022" t="s">
        <v>1448</v>
      </c>
      <c r="B75" s="2023"/>
      <c r="C75" s="2023"/>
      <c r="D75" s="2023"/>
      <c r="E75" s="2023"/>
      <c r="F75" s="2023"/>
      <c r="G75" s="2024"/>
    </row>
    <row r="76" spans="1:12" s="183" customFormat="1">
      <c r="A76" s="364"/>
      <c r="B76" s="365"/>
      <c r="C76" s="366"/>
      <c r="D76" s="363"/>
      <c r="E76" s="366"/>
      <c r="F76" s="366"/>
      <c r="G76" s="363"/>
    </row>
    <row r="77" spans="1:12" s="183" customFormat="1" ht="47.25" customHeight="1">
      <c r="A77" s="1961" t="s">
        <v>2744</v>
      </c>
      <c r="B77" s="1961"/>
      <c r="C77" s="1961"/>
      <c r="D77" s="1961"/>
      <c r="E77" s="1961"/>
      <c r="F77" s="1961"/>
      <c r="G77" s="1961"/>
    </row>
    <row r="78" spans="1:12" s="183" customFormat="1" ht="12.75" customHeight="1">
      <c r="A78" s="1961" t="s">
        <v>1856</v>
      </c>
      <c r="B78" s="1961"/>
      <c r="C78" s="1961"/>
      <c r="D78" s="1961"/>
      <c r="E78" s="1961"/>
      <c r="F78" s="1961"/>
      <c r="G78" s="1961"/>
    </row>
    <row r="79" spans="1:12" s="183" customFormat="1" ht="32.25" customHeight="1">
      <c r="A79" s="2065" t="s">
        <v>2651</v>
      </c>
      <c r="B79" s="2065"/>
      <c r="C79" s="2065"/>
      <c r="D79" s="2065"/>
      <c r="E79" s="2065"/>
      <c r="F79" s="2065"/>
      <c r="G79" s="2065"/>
    </row>
    <row r="80" spans="1:12" s="183" customFormat="1" ht="27.75" customHeight="1">
      <c r="A80" s="2065" t="s">
        <v>2657</v>
      </c>
      <c r="B80" s="2065"/>
      <c r="C80" s="2065"/>
      <c r="D80" s="2065"/>
      <c r="E80" s="2065"/>
      <c r="F80" s="2065"/>
    </row>
    <row r="81" spans="1:1">
      <c r="A81" s="1178"/>
    </row>
  </sheetData>
  <mergeCells count="20">
    <mergeCell ref="A74:G74"/>
    <mergeCell ref="A75:G75"/>
    <mergeCell ref="A77:G77"/>
    <mergeCell ref="A78:G78"/>
    <mergeCell ref="A80:F80"/>
    <mergeCell ref="A79:G79"/>
    <mergeCell ref="C1:F1"/>
    <mergeCell ref="B3:I3"/>
    <mergeCell ref="A5:A6"/>
    <mergeCell ref="B5:B6"/>
    <mergeCell ref="C5:C6"/>
    <mergeCell ref="D5:D6"/>
    <mergeCell ref="E5:E6"/>
    <mergeCell ref="F5:G5"/>
    <mergeCell ref="H5:I5"/>
    <mergeCell ref="A34:A39"/>
    <mergeCell ref="A8:A10"/>
    <mergeCell ref="A13:A14"/>
    <mergeCell ref="A19:A21"/>
    <mergeCell ref="A27:A29"/>
  </mergeCells>
  <conditionalFormatting sqref="B52:B53">
    <cfRule type="cellIs" dxfId="3" priority="1" stopIfTrue="1" operator="equal">
      <formula>"?"</formula>
    </cfRule>
  </conditionalFormatting>
  <pageMargins left="0.82677165354330717" right="0.51181102362204722" top="0.74803149606299213" bottom="0.70866141732283472" header="0.31496062992125984" footer="0.31496062992125984"/>
  <pageSetup scale="90" fitToWidth="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5" sqref="B15"/>
    </sheetView>
  </sheetViews>
  <sheetFormatPr defaultRowHeight="12.75"/>
  <cols>
    <col min="1" max="1" width="6" style="28" customWidth="1"/>
    <col min="2" max="2" width="40.85546875" style="28" customWidth="1"/>
    <col min="3" max="3" width="18.42578125" style="28" customWidth="1"/>
    <col min="4" max="4" width="7.85546875" style="28" customWidth="1"/>
    <col min="5" max="7" width="12.140625" style="28" customWidth="1"/>
    <col min="8" max="8" width="16.85546875" style="28" customWidth="1"/>
    <col min="9" max="251" width="9.140625" style="28"/>
    <col min="252" max="252" width="6" style="28" customWidth="1"/>
    <col min="253" max="253" width="73.28515625" style="28" customWidth="1"/>
    <col min="254" max="254" width="13.85546875" style="28" customWidth="1"/>
    <col min="255" max="255" width="7.85546875" style="28" customWidth="1"/>
    <col min="256" max="256" width="12.140625" style="28" customWidth="1"/>
    <col min="257" max="257" width="7.85546875" style="28" customWidth="1"/>
    <col min="258" max="258" width="12.28515625" style="28" customWidth="1"/>
    <col min="259" max="259" width="23.140625" style="28" customWidth="1"/>
    <col min="260" max="507" width="9.140625" style="28"/>
    <col min="508" max="508" width="6" style="28" customWidth="1"/>
    <col min="509" max="509" width="73.28515625" style="28" customWidth="1"/>
    <col min="510" max="510" width="13.85546875" style="28" customWidth="1"/>
    <col min="511" max="511" width="7.85546875" style="28" customWidth="1"/>
    <col min="512" max="512" width="12.140625" style="28" customWidth="1"/>
    <col min="513" max="513" width="7.85546875" style="28" customWidth="1"/>
    <col min="514" max="514" width="12.28515625" style="28" customWidth="1"/>
    <col min="515" max="515" width="23.140625" style="28" customWidth="1"/>
    <col min="516" max="763" width="9.140625" style="28"/>
    <col min="764" max="764" width="6" style="28" customWidth="1"/>
    <col min="765" max="765" width="73.28515625" style="28" customWidth="1"/>
    <col min="766" max="766" width="13.85546875" style="28" customWidth="1"/>
    <col min="767" max="767" width="7.85546875" style="28" customWidth="1"/>
    <col min="768" max="768" width="12.140625" style="28" customWidth="1"/>
    <col min="769" max="769" width="7.85546875" style="28" customWidth="1"/>
    <col min="770" max="770" width="12.28515625" style="28" customWidth="1"/>
    <col min="771" max="771" width="23.140625" style="28" customWidth="1"/>
    <col min="772" max="1019" width="9.140625" style="28"/>
    <col min="1020" max="1020" width="6" style="28" customWidth="1"/>
    <col min="1021" max="1021" width="73.28515625" style="28" customWidth="1"/>
    <col min="1022" max="1022" width="13.85546875" style="28" customWidth="1"/>
    <col min="1023" max="1023" width="7.85546875" style="28" customWidth="1"/>
    <col min="1024" max="1024" width="12.140625" style="28" customWidth="1"/>
    <col min="1025" max="1025" width="7.85546875" style="28" customWidth="1"/>
    <col min="1026" max="1026" width="12.28515625" style="28" customWidth="1"/>
    <col min="1027" max="1027" width="23.140625" style="28" customWidth="1"/>
    <col min="1028" max="1275" width="9.140625" style="28"/>
    <col min="1276" max="1276" width="6" style="28" customWidth="1"/>
    <col min="1277" max="1277" width="73.28515625" style="28" customWidth="1"/>
    <col min="1278" max="1278" width="13.85546875" style="28" customWidth="1"/>
    <col min="1279" max="1279" width="7.85546875" style="28" customWidth="1"/>
    <col min="1280" max="1280" width="12.140625" style="28" customWidth="1"/>
    <col min="1281" max="1281" width="7.85546875" style="28" customWidth="1"/>
    <col min="1282" max="1282" width="12.28515625" style="28" customWidth="1"/>
    <col min="1283" max="1283" width="23.140625" style="28" customWidth="1"/>
    <col min="1284" max="1531" width="9.140625" style="28"/>
    <col min="1532" max="1532" width="6" style="28" customWidth="1"/>
    <col min="1533" max="1533" width="73.28515625" style="28" customWidth="1"/>
    <col min="1534" max="1534" width="13.85546875" style="28" customWidth="1"/>
    <col min="1535" max="1535" width="7.85546875" style="28" customWidth="1"/>
    <col min="1536" max="1536" width="12.140625" style="28" customWidth="1"/>
    <col min="1537" max="1537" width="7.85546875" style="28" customWidth="1"/>
    <col min="1538" max="1538" width="12.28515625" style="28" customWidth="1"/>
    <col min="1539" max="1539" width="23.140625" style="28" customWidth="1"/>
    <col min="1540" max="1787" width="9.140625" style="28"/>
    <col min="1788" max="1788" width="6" style="28" customWidth="1"/>
    <col min="1789" max="1789" width="73.28515625" style="28" customWidth="1"/>
    <col min="1790" max="1790" width="13.85546875" style="28" customWidth="1"/>
    <col min="1791" max="1791" width="7.85546875" style="28" customWidth="1"/>
    <col min="1792" max="1792" width="12.140625" style="28" customWidth="1"/>
    <col min="1793" max="1793" width="7.85546875" style="28" customWidth="1"/>
    <col min="1794" max="1794" width="12.28515625" style="28" customWidth="1"/>
    <col min="1795" max="1795" width="23.140625" style="28" customWidth="1"/>
    <col min="1796" max="2043" width="9.140625" style="28"/>
    <col min="2044" max="2044" width="6" style="28" customWidth="1"/>
    <col min="2045" max="2045" width="73.28515625" style="28" customWidth="1"/>
    <col min="2046" max="2046" width="13.85546875" style="28" customWidth="1"/>
    <col min="2047" max="2047" width="7.85546875" style="28" customWidth="1"/>
    <col min="2048" max="2048" width="12.140625" style="28" customWidth="1"/>
    <col min="2049" max="2049" width="7.85546875" style="28" customWidth="1"/>
    <col min="2050" max="2050" width="12.28515625" style="28" customWidth="1"/>
    <col min="2051" max="2051" width="23.140625" style="28" customWidth="1"/>
    <col min="2052" max="2299" width="9.140625" style="28"/>
    <col min="2300" max="2300" width="6" style="28" customWidth="1"/>
    <col min="2301" max="2301" width="73.28515625" style="28" customWidth="1"/>
    <col min="2302" max="2302" width="13.85546875" style="28" customWidth="1"/>
    <col min="2303" max="2303" width="7.85546875" style="28" customWidth="1"/>
    <col min="2304" max="2304" width="12.140625" style="28" customWidth="1"/>
    <col min="2305" max="2305" width="7.85546875" style="28" customWidth="1"/>
    <col min="2306" max="2306" width="12.28515625" style="28" customWidth="1"/>
    <col min="2307" max="2307" width="23.140625" style="28" customWidth="1"/>
    <col min="2308" max="2555" width="9.140625" style="28"/>
    <col min="2556" max="2556" width="6" style="28" customWidth="1"/>
    <col min="2557" max="2557" width="73.28515625" style="28" customWidth="1"/>
    <col min="2558" max="2558" width="13.85546875" style="28" customWidth="1"/>
    <col min="2559" max="2559" width="7.85546875" style="28" customWidth="1"/>
    <col min="2560" max="2560" width="12.140625" style="28" customWidth="1"/>
    <col min="2561" max="2561" width="7.85546875" style="28" customWidth="1"/>
    <col min="2562" max="2562" width="12.28515625" style="28" customWidth="1"/>
    <col min="2563" max="2563" width="23.140625" style="28" customWidth="1"/>
    <col min="2564" max="2811" width="9.140625" style="28"/>
    <col min="2812" max="2812" width="6" style="28" customWidth="1"/>
    <col min="2813" max="2813" width="73.28515625" style="28" customWidth="1"/>
    <col min="2814" max="2814" width="13.85546875" style="28" customWidth="1"/>
    <col min="2815" max="2815" width="7.85546875" style="28" customWidth="1"/>
    <col min="2816" max="2816" width="12.140625" style="28" customWidth="1"/>
    <col min="2817" max="2817" width="7.85546875" style="28" customWidth="1"/>
    <col min="2818" max="2818" width="12.28515625" style="28" customWidth="1"/>
    <col min="2819" max="2819" width="23.140625" style="28" customWidth="1"/>
    <col min="2820" max="3067" width="9.140625" style="28"/>
    <col min="3068" max="3068" width="6" style="28" customWidth="1"/>
    <col min="3069" max="3069" width="73.28515625" style="28" customWidth="1"/>
    <col min="3070" max="3070" width="13.85546875" style="28" customWidth="1"/>
    <col min="3071" max="3071" width="7.85546875" style="28" customWidth="1"/>
    <col min="3072" max="3072" width="12.140625" style="28" customWidth="1"/>
    <col min="3073" max="3073" width="7.85546875" style="28" customWidth="1"/>
    <col min="3074" max="3074" width="12.28515625" style="28" customWidth="1"/>
    <col min="3075" max="3075" width="23.140625" style="28" customWidth="1"/>
    <col min="3076" max="3323" width="9.140625" style="28"/>
    <col min="3324" max="3324" width="6" style="28" customWidth="1"/>
    <col min="3325" max="3325" width="73.28515625" style="28" customWidth="1"/>
    <col min="3326" max="3326" width="13.85546875" style="28" customWidth="1"/>
    <col min="3327" max="3327" width="7.85546875" style="28" customWidth="1"/>
    <col min="3328" max="3328" width="12.140625" style="28" customWidth="1"/>
    <col min="3329" max="3329" width="7.85546875" style="28" customWidth="1"/>
    <col min="3330" max="3330" width="12.28515625" style="28" customWidth="1"/>
    <col min="3331" max="3331" width="23.140625" style="28" customWidth="1"/>
    <col min="3332" max="3579" width="9.140625" style="28"/>
    <col min="3580" max="3580" width="6" style="28" customWidth="1"/>
    <col min="3581" max="3581" width="73.28515625" style="28" customWidth="1"/>
    <col min="3582" max="3582" width="13.85546875" style="28" customWidth="1"/>
    <col min="3583" max="3583" width="7.85546875" style="28" customWidth="1"/>
    <col min="3584" max="3584" width="12.140625" style="28" customWidth="1"/>
    <col min="3585" max="3585" width="7.85546875" style="28" customWidth="1"/>
    <col min="3586" max="3586" width="12.28515625" style="28" customWidth="1"/>
    <col min="3587" max="3587" width="23.140625" style="28" customWidth="1"/>
    <col min="3588" max="3835" width="9.140625" style="28"/>
    <col min="3836" max="3836" width="6" style="28" customWidth="1"/>
    <col min="3837" max="3837" width="73.28515625" style="28" customWidth="1"/>
    <col min="3838" max="3838" width="13.85546875" style="28" customWidth="1"/>
    <col min="3839" max="3839" width="7.85546875" style="28" customWidth="1"/>
    <col min="3840" max="3840" width="12.140625" style="28" customWidth="1"/>
    <col min="3841" max="3841" width="7.85546875" style="28" customWidth="1"/>
    <col min="3842" max="3842" width="12.28515625" style="28" customWidth="1"/>
    <col min="3843" max="3843" width="23.140625" style="28" customWidth="1"/>
    <col min="3844" max="4091" width="9.140625" style="28"/>
    <col min="4092" max="4092" width="6" style="28" customWidth="1"/>
    <col min="4093" max="4093" width="73.28515625" style="28" customWidth="1"/>
    <col min="4094" max="4094" width="13.85546875" style="28" customWidth="1"/>
    <col min="4095" max="4095" width="7.85546875" style="28" customWidth="1"/>
    <col min="4096" max="4096" width="12.140625" style="28" customWidth="1"/>
    <col min="4097" max="4097" width="7.85546875" style="28" customWidth="1"/>
    <col min="4098" max="4098" width="12.28515625" style="28" customWidth="1"/>
    <col min="4099" max="4099" width="23.140625" style="28" customWidth="1"/>
    <col min="4100" max="4347" width="9.140625" style="28"/>
    <col min="4348" max="4348" width="6" style="28" customWidth="1"/>
    <col min="4349" max="4349" width="73.28515625" style="28" customWidth="1"/>
    <col min="4350" max="4350" width="13.85546875" style="28" customWidth="1"/>
    <col min="4351" max="4351" width="7.85546875" style="28" customWidth="1"/>
    <col min="4352" max="4352" width="12.140625" style="28" customWidth="1"/>
    <col min="4353" max="4353" width="7.85546875" style="28" customWidth="1"/>
    <col min="4354" max="4354" width="12.28515625" style="28" customWidth="1"/>
    <col min="4355" max="4355" width="23.140625" style="28" customWidth="1"/>
    <col min="4356" max="4603" width="9.140625" style="28"/>
    <col min="4604" max="4604" width="6" style="28" customWidth="1"/>
    <col min="4605" max="4605" width="73.28515625" style="28" customWidth="1"/>
    <col min="4606" max="4606" width="13.85546875" style="28" customWidth="1"/>
    <col min="4607" max="4607" width="7.85546875" style="28" customWidth="1"/>
    <col min="4608" max="4608" width="12.140625" style="28" customWidth="1"/>
    <col min="4609" max="4609" width="7.85546875" style="28" customWidth="1"/>
    <col min="4610" max="4610" width="12.28515625" style="28" customWidth="1"/>
    <col min="4611" max="4611" width="23.140625" style="28" customWidth="1"/>
    <col min="4612" max="4859" width="9.140625" style="28"/>
    <col min="4860" max="4860" width="6" style="28" customWidth="1"/>
    <col min="4861" max="4861" width="73.28515625" style="28" customWidth="1"/>
    <col min="4862" max="4862" width="13.85546875" style="28" customWidth="1"/>
    <col min="4863" max="4863" width="7.85546875" style="28" customWidth="1"/>
    <col min="4864" max="4864" width="12.140625" style="28" customWidth="1"/>
    <col min="4865" max="4865" width="7.85546875" style="28" customWidth="1"/>
    <col min="4866" max="4866" width="12.28515625" style="28" customWidth="1"/>
    <col min="4867" max="4867" width="23.140625" style="28" customWidth="1"/>
    <col min="4868" max="5115" width="9.140625" style="28"/>
    <col min="5116" max="5116" width="6" style="28" customWidth="1"/>
    <col min="5117" max="5117" width="73.28515625" style="28" customWidth="1"/>
    <col min="5118" max="5118" width="13.85546875" style="28" customWidth="1"/>
    <col min="5119" max="5119" width="7.85546875" style="28" customWidth="1"/>
    <col min="5120" max="5120" width="12.140625" style="28" customWidth="1"/>
    <col min="5121" max="5121" width="7.85546875" style="28" customWidth="1"/>
    <col min="5122" max="5122" width="12.28515625" style="28" customWidth="1"/>
    <col min="5123" max="5123" width="23.140625" style="28" customWidth="1"/>
    <col min="5124" max="5371" width="9.140625" style="28"/>
    <col min="5372" max="5372" width="6" style="28" customWidth="1"/>
    <col min="5373" max="5373" width="73.28515625" style="28" customWidth="1"/>
    <col min="5374" max="5374" width="13.85546875" style="28" customWidth="1"/>
    <col min="5375" max="5375" width="7.85546875" style="28" customWidth="1"/>
    <col min="5376" max="5376" width="12.140625" style="28" customWidth="1"/>
    <col min="5377" max="5377" width="7.85546875" style="28" customWidth="1"/>
    <col min="5378" max="5378" width="12.28515625" style="28" customWidth="1"/>
    <col min="5379" max="5379" width="23.140625" style="28" customWidth="1"/>
    <col min="5380" max="5627" width="9.140625" style="28"/>
    <col min="5628" max="5628" width="6" style="28" customWidth="1"/>
    <col min="5629" max="5629" width="73.28515625" style="28" customWidth="1"/>
    <col min="5630" max="5630" width="13.85546875" style="28" customWidth="1"/>
    <col min="5631" max="5631" width="7.85546875" style="28" customWidth="1"/>
    <col min="5632" max="5632" width="12.140625" style="28" customWidth="1"/>
    <col min="5633" max="5633" width="7.85546875" style="28" customWidth="1"/>
    <col min="5634" max="5634" width="12.28515625" style="28" customWidth="1"/>
    <col min="5635" max="5635" width="23.140625" style="28" customWidth="1"/>
    <col min="5636" max="5883" width="9.140625" style="28"/>
    <col min="5884" max="5884" width="6" style="28" customWidth="1"/>
    <col min="5885" max="5885" width="73.28515625" style="28" customWidth="1"/>
    <col min="5886" max="5886" width="13.85546875" style="28" customWidth="1"/>
    <col min="5887" max="5887" width="7.85546875" style="28" customWidth="1"/>
    <col min="5888" max="5888" width="12.140625" style="28" customWidth="1"/>
    <col min="5889" max="5889" width="7.85546875" style="28" customWidth="1"/>
    <col min="5890" max="5890" width="12.28515625" style="28" customWidth="1"/>
    <col min="5891" max="5891" width="23.140625" style="28" customWidth="1"/>
    <col min="5892" max="6139" width="9.140625" style="28"/>
    <col min="6140" max="6140" width="6" style="28" customWidth="1"/>
    <col min="6141" max="6141" width="73.28515625" style="28" customWidth="1"/>
    <col min="6142" max="6142" width="13.85546875" style="28" customWidth="1"/>
    <col min="6143" max="6143" width="7.85546875" style="28" customWidth="1"/>
    <col min="6144" max="6144" width="12.140625" style="28" customWidth="1"/>
    <col min="6145" max="6145" width="7.85546875" style="28" customWidth="1"/>
    <col min="6146" max="6146" width="12.28515625" style="28" customWidth="1"/>
    <col min="6147" max="6147" width="23.140625" style="28" customWidth="1"/>
    <col min="6148" max="6395" width="9.140625" style="28"/>
    <col min="6396" max="6396" width="6" style="28" customWidth="1"/>
    <col min="6397" max="6397" width="73.28515625" style="28" customWidth="1"/>
    <col min="6398" max="6398" width="13.85546875" style="28" customWidth="1"/>
    <col min="6399" max="6399" width="7.85546875" style="28" customWidth="1"/>
    <col min="6400" max="6400" width="12.140625" style="28" customWidth="1"/>
    <col min="6401" max="6401" width="7.85546875" style="28" customWidth="1"/>
    <col min="6402" max="6402" width="12.28515625" style="28" customWidth="1"/>
    <col min="6403" max="6403" width="23.140625" style="28" customWidth="1"/>
    <col min="6404" max="6651" width="9.140625" style="28"/>
    <col min="6652" max="6652" width="6" style="28" customWidth="1"/>
    <col min="6653" max="6653" width="73.28515625" style="28" customWidth="1"/>
    <col min="6654" max="6654" width="13.85546875" style="28" customWidth="1"/>
    <col min="6655" max="6655" width="7.85546875" style="28" customWidth="1"/>
    <col min="6656" max="6656" width="12.140625" style="28" customWidth="1"/>
    <col min="6657" max="6657" width="7.85546875" style="28" customWidth="1"/>
    <col min="6658" max="6658" width="12.28515625" style="28" customWidth="1"/>
    <col min="6659" max="6659" width="23.140625" style="28" customWidth="1"/>
    <col min="6660" max="6907" width="9.140625" style="28"/>
    <col min="6908" max="6908" width="6" style="28" customWidth="1"/>
    <col min="6909" max="6909" width="73.28515625" style="28" customWidth="1"/>
    <col min="6910" max="6910" width="13.85546875" style="28" customWidth="1"/>
    <col min="6911" max="6911" width="7.85546875" style="28" customWidth="1"/>
    <col min="6912" max="6912" width="12.140625" style="28" customWidth="1"/>
    <col min="6913" max="6913" width="7.85546875" style="28" customWidth="1"/>
    <col min="6914" max="6914" width="12.28515625" style="28" customWidth="1"/>
    <col min="6915" max="6915" width="23.140625" style="28" customWidth="1"/>
    <col min="6916" max="7163" width="9.140625" style="28"/>
    <col min="7164" max="7164" width="6" style="28" customWidth="1"/>
    <col min="7165" max="7165" width="73.28515625" style="28" customWidth="1"/>
    <col min="7166" max="7166" width="13.85546875" style="28" customWidth="1"/>
    <col min="7167" max="7167" width="7.85546875" style="28" customWidth="1"/>
    <col min="7168" max="7168" width="12.140625" style="28" customWidth="1"/>
    <col min="7169" max="7169" width="7.85546875" style="28" customWidth="1"/>
    <col min="7170" max="7170" width="12.28515625" style="28" customWidth="1"/>
    <col min="7171" max="7171" width="23.140625" style="28" customWidth="1"/>
    <col min="7172" max="7419" width="9.140625" style="28"/>
    <col min="7420" max="7420" width="6" style="28" customWidth="1"/>
    <col min="7421" max="7421" width="73.28515625" style="28" customWidth="1"/>
    <col min="7422" max="7422" width="13.85546875" style="28" customWidth="1"/>
    <col min="7423" max="7423" width="7.85546875" style="28" customWidth="1"/>
    <col min="7424" max="7424" width="12.140625" style="28" customWidth="1"/>
    <col min="7425" max="7425" width="7.85546875" style="28" customWidth="1"/>
    <col min="7426" max="7426" width="12.28515625" style="28" customWidth="1"/>
    <col min="7427" max="7427" width="23.140625" style="28" customWidth="1"/>
    <col min="7428" max="7675" width="9.140625" style="28"/>
    <col min="7676" max="7676" width="6" style="28" customWidth="1"/>
    <col min="7677" max="7677" width="73.28515625" style="28" customWidth="1"/>
    <col min="7678" max="7678" width="13.85546875" style="28" customWidth="1"/>
    <col min="7679" max="7679" width="7.85546875" style="28" customWidth="1"/>
    <col min="7680" max="7680" width="12.140625" style="28" customWidth="1"/>
    <col min="7681" max="7681" width="7.85546875" style="28" customWidth="1"/>
    <col min="7682" max="7682" width="12.28515625" style="28" customWidth="1"/>
    <col min="7683" max="7683" width="23.140625" style="28" customWidth="1"/>
    <col min="7684" max="7931" width="9.140625" style="28"/>
    <col min="7932" max="7932" width="6" style="28" customWidth="1"/>
    <col min="7933" max="7933" width="73.28515625" style="28" customWidth="1"/>
    <col min="7934" max="7934" width="13.85546875" style="28" customWidth="1"/>
    <col min="7935" max="7935" width="7.85546875" style="28" customWidth="1"/>
    <col min="7936" max="7936" width="12.140625" style="28" customWidth="1"/>
    <col min="7937" max="7937" width="7.85546875" style="28" customWidth="1"/>
    <col min="7938" max="7938" width="12.28515625" style="28" customWidth="1"/>
    <col min="7939" max="7939" width="23.140625" style="28" customWidth="1"/>
    <col min="7940" max="8187" width="9.140625" style="28"/>
    <col min="8188" max="8188" width="6" style="28" customWidth="1"/>
    <col min="8189" max="8189" width="73.28515625" style="28" customWidth="1"/>
    <col min="8190" max="8190" width="13.85546875" style="28" customWidth="1"/>
    <col min="8191" max="8191" width="7.85546875" style="28" customWidth="1"/>
    <col min="8192" max="8192" width="12.140625" style="28" customWidth="1"/>
    <col min="8193" max="8193" width="7.85546875" style="28" customWidth="1"/>
    <col min="8194" max="8194" width="12.28515625" style="28" customWidth="1"/>
    <col min="8195" max="8195" width="23.140625" style="28" customWidth="1"/>
    <col min="8196" max="8443" width="9.140625" style="28"/>
    <col min="8444" max="8444" width="6" style="28" customWidth="1"/>
    <col min="8445" max="8445" width="73.28515625" style="28" customWidth="1"/>
    <col min="8446" max="8446" width="13.85546875" style="28" customWidth="1"/>
    <col min="8447" max="8447" width="7.85546875" style="28" customWidth="1"/>
    <col min="8448" max="8448" width="12.140625" style="28" customWidth="1"/>
    <col min="8449" max="8449" width="7.85546875" style="28" customWidth="1"/>
    <col min="8450" max="8450" width="12.28515625" style="28" customWidth="1"/>
    <col min="8451" max="8451" width="23.140625" style="28" customWidth="1"/>
    <col min="8452" max="8699" width="9.140625" style="28"/>
    <col min="8700" max="8700" width="6" style="28" customWidth="1"/>
    <col min="8701" max="8701" width="73.28515625" style="28" customWidth="1"/>
    <col min="8702" max="8702" width="13.85546875" style="28" customWidth="1"/>
    <col min="8703" max="8703" width="7.85546875" style="28" customWidth="1"/>
    <col min="8704" max="8704" width="12.140625" style="28" customWidth="1"/>
    <col min="8705" max="8705" width="7.85546875" style="28" customWidth="1"/>
    <col min="8706" max="8706" width="12.28515625" style="28" customWidth="1"/>
    <col min="8707" max="8707" width="23.140625" style="28" customWidth="1"/>
    <col min="8708" max="8955" width="9.140625" style="28"/>
    <col min="8956" max="8956" width="6" style="28" customWidth="1"/>
    <col min="8957" max="8957" width="73.28515625" style="28" customWidth="1"/>
    <col min="8958" max="8958" width="13.85546875" style="28" customWidth="1"/>
    <col min="8959" max="8959" width="7.85546875" style="28" customWidth="1"/>
    <col min="8960" max="8960" width="12.140625" style="28" customWidth="1"/>
    <col min="8961" max="8961" width="7.85546875" style="28" customWidth="1"/>
    <col min="8962" max="8962" width="12.28515625" style="28" customWidth="1"/>
    <col min="8963" max="8963" width="23.140625" style="28" customWidth="1"/>
    <col min="8964" max="9211" width="9.140625" style="28"/>
    <col min="9212" max="9212" width="6" style="28" customWidth="1"/>
    <col min="9213" max="9213" width="73.28515625" style="28" customWidth="1"/>
    <col min="9214" max="9214" width="13.85546875" style="28" customWidth="1"/>
    <col min="9215" max="9215" width="7.85546875" style="28" customWidth="1"/>
    <col min="9216" max="9216" width="12.140625" style="28" customWidth="1"/>
    <col min="9217" max="9217" width="7.85546875" style="28" customWidth="1"/>
    <col min="9218" max="9218" width="12.28515625" style="28" customWidth="1"/>
    <col min="9219" max="9219" width="23.140625" style="28" customWidth="1"/>
    <col min="9220" max="9467" width="9.140625" style="28"/>
    <col min="9468" max="9468" width="6" style="28" customWidth="1"/>
    <col min="9469" max="9469" width="73.28515625" style="28" customWidth="1"/>
    <col min="9470" max="9470" width="13.85546875" style="28" customWidth="1"/>
    <col min="9471" max="9471" width="7.85546875" style="28" customWidth="1"/>
    <col min="9472" max="9472" width="12.140625" style="28" customWidth="1"/>
    <col min="9473" max="9473" width="7.85546875" style="28" customWidth="1"/>
    <col min="9474" max="9474" width="12.28515625" style="28" customWidth="1"/>
    <col min="9475" max="9475" width="23.140625" style="28" customWidth="1"/>
    <col min="9476" max="9723" width="9.140625" style="28"/>
    <col min="9724" max="9724" width="6" style="28" customWidth="1"/>
    <col min="9725" max="9725" width="73.28515625" style="28" customWidth="1"/>
    <col min="9726" max="9726" width="13.85546875" style="28" customWidth="1"/>
    <col min="9727" max="9727" width="7.85546875" style="28" customWidth="1"/>
    <col min="9728" max="9728" width="12.140625" style="28" customWidth="1"/>
    <col min="9729" max="9729" width="7.85546875" style="28" customWidth="1"/>
    <col min="9730" max="9730" width="12.28515625" style="28" customWidth="1"/>
    <col min="9731" max="9731" width="23.140625" style="28" customWidth="1"/>
    <col min="9732" max="9979" width="9.140625" style="28"/>
    <col min="9980" max="9980" width="6" style="28" customWidth="1"/>
    <col min="9981" max="9981" width="73.28515625" style="28" customWidth="1"/>
    <col min="9982" max="9982" width="13.85546875" style="28" customWidth="1"/>
    <col min="9983" max="9983" width="7.85546875" style="28" customWidth="1"/>
    <col min="9984" max="9984" width="12.140625" style="28" customWidth="1"/>
    <col min="9985" max="9985" width="7.85546875" style="28" customWidth="1"/>
    <col min="9986" max="9986" width="12.28515625" style="28" customWidth="1"/>
    <col min="9987" max="9987" width="23.140625" style="28" customWidth="1"/>
    <col min="9988" max="10235" width="9.140625" style="28"/>
    <col min="10236" max="10236" width="6" style="28" customWidth="1"/>
    <col min="10237" max="10237" width="73.28515625" style="28" customWidth="1"/>
    <col min="10238" max="10238" width="13.85546875" style="28" customWidth="1"/>
    <col min="10239" max="10239" width="7.85546875" style="28" customWidth="1"/>
    <col min="10240" max="10240" width="12.140625" style="28" customWidth="1"/>
    <col min="10241" max="10241" width="7.85546875" style="28" customWidth="1"/>
    <col min="10242" max="10242" width="12.28515625" style="28" customWidth="1"/>
    <col min="10243" max="10243" width="23.140625" style="28" customWidth="1"/>
    <col min="10244" max="10491" width="9.140625" style="28"/>
    <col min="10492" max="10492" width="6" style="28" customWidth="1"/>
    <col min="10493" max="10493" width="73.28515625" style="28" customWidth="1"/>
    <col min="10494" max="10494" width="13.85546875" style="28" customWidth="1"/>
    <col min="10495" max="10495" width="7.85546875" style="28" customWidth="1"/>
    <col min="10496" max="10496" width="12.140625" style="28" customWidth="1"/>
    <col min="10497" max="10497" width="7.85546875" style="28" customWidth="1"/>
    <col min="10498" max="10498" width="12.28515625" style="28" customWidth="1"/>
    <col min="10499" max="10499" width="23.140625" style="28" customWidth="1"/>
    <col min="10500" max="10747" width="9.140625" style="28"/>
    <col min="10748" max="10748" width="6" style="28" customWidth="1"/>
    <col min="10749" max="10749" width="73.28515625" style="28" customWidth="1"/>
    <col min="10750" max="10750" width="13.85546875" style="28" customWidth="1"/>
    <col min="10751" max="10751" width="7.85546875" style="28" customWidth="1"/>
    <col min="10752" max="10752" width="12.140625" style="28" customWidth="1"/>
    <col min="10753" max="10753" width="7.85546875" style="28" customWidth="1"/>
    <col min="10754" max="10754" width="12.28515625" style="28" customWidth="1"/>
    <col min="10755" max="10755" width="23.140625" style="28" customWidth="1"/>
    <col min="10756" max="11003" width="9.140625" style="28"/>
    <col min="11004" max="11004" width="6" style="28" customWidth="1"/>
    <col min="11005" max="11005" width="73.28515625" style="28" customWidth="1"/>
    <col min="11006" max="11006" width="13.85546875" style="28" customWidth="1"/>
    <col min="11007" max="11007" width="7.85546875" style="28" customWidth="1"/>
    <col min="11008" max="11008" width="12.140625" style="28" customWidth="1"/>
    <col min="11009" max="11009" width="7.85546875" style="28" customWidth="1"/>
    <col min="11010" max="11010" width="12.28515625" style="28" customWidth="1"/>
    <col min="11011" max="11011" width="23.140625" style="28" customWidth="1"/>
    <col min="11012" max="11259" width="9.140625" style="28"/>
    <col min="11260" max="11260" width="6" style="28" customWidth="1"/>
    <col min="11261" max="11261" width="73.28515625" style="28" customWidth="1"/>
    <col min="11262" max="11262" width="13.85546875" style="28" customWidth="1"/>
    <col min="11263" max="11263" width="7.85546875" style="28" customWidth="1"/>
    <col min="11264" max="11264" width="12.140625" style="28" customWidth="1"/>
    <col min="11265" max="11265" width="7.85546875" style="28" customWidth="1"/>
    <col min="11266" max="11266" width="12.28515625" style="28" customWidth="1"/>
    <col min="11267" max="11267" width="23.140625" style="28" customWidth="1"/>
    <col min="11268" max="11515" width="9.140625" style="28"/>
    <col min="11516" max="11516" width="6" style="28" customWidth="1"/>
    <col min="11517" max="11517" width="73.28515625" style="28" customWidth="1"/>
    <col min="11518" max="11518" width="13.85546875" style="28" customWidth="1"/>
    <col min="11519" max="11519" width="7.85546875" style="28" customWidth="1"/>
    <col min="11520" max="11520" width="12.140625" style="28" customWidth="1"/>
    <col min="11521" max="11521" width="7.85546875" style="28" customWidth="1"/>
    <col min="11522" max="11522" width="12.28515625" style="28" customWidth="1"/>
    <col min="11523" max="11523" width="23.140625" style="28" customWidth="1"/>
    <col min="11524" max="11771" width="9.140625" style="28"/>
    <col min="11772" max="11772" width="6" style="28" customWidth="1"/>
    <col min="11773" max="11773" width="73.28515625" style="28" customWidth="1"/>
    <col min="11774" max="11774" width="13.85546875" style="28" customWidth="1"/>
    <col min="11775" max="11775" width="7.85546875" style="28" customWidth="1"/>
    <col min="11776" max="11776" width="12.140625" style="28" customWidth="1"/>
    <col min="11777" max="11777" width="7.85546875" style="28" customWidth="1"/>
    <col min="11778" max="11778" width="12.28515625" style="28" customWidth="1"/>
    <col min="11779" max="11779" width="23.140625" style="28" customWidth="1"/>
    <col min="11780" max="12027" width="9.140625" style="28"/>
    <col min="12028" max="12028" width="6" style="28" customWidth="1"/>
    <col min="12029" max="12029" width="73.28515625" style="28" customWidth="1"/>
    <col min="12030" max="12030" width="13.85546875" style="28" customWidth="1"/>
    <col min="12031" max="12031" width="7.85546875" style="28" customWidth="1"/>
    <col min="12032" max="12032" width="12.140625" style="28" customWidth="1"/>
    <col min="12033" max="12033" width="7.85546875" style="28" customWidth="1"/>
    <col min="12034" max="12034" width="12.28515625" style="28" customWidth="1"/>
    <col min="12035" max="12035" width="23.140625" style="28" customWidth="1"/>
    <col min="12036" max="12283" width="9.140625" style="28"/>
    <col min="12284" max="12284" width="6" style="28" customWidth="1"/>
    <col min="12285" max="12285" width="73.28515625" style="28" customWidth="1"/>
    <col min="12286" max="12286" width="13.85546875" style="28" customWidth="1"/>
    <col min="12287" max="12287" width="7.85546875" style="28" customWidth="1"/>
    <col min="12288" max="12288" width="12.140625" style="28" customWidth="1"/>
    <col min="12289" max="12289" width="7.85546875" style="28" customWidth="1"/>
    <col min="12290" max="12290" width="12.28515625" style="28" customWidth="1"/>
    <col min="12291" max="12291" width="23.140625" style="28" customWidth="1"/>
    <col min="12292" max="12539" width="9.140625" style="28"/>
    <col min="12540" max="12540" width="6" style="28" customWidth="1"/>
    <col min="12541" max="12541" width="73.28515625" style="28" customWidth="1"/>
    <col min="12542" max="12542" width="13.85546875" style="28" customWidth="1"/>
    <col min="12543" max="12543" width="7.85546875" style="28" customWidth="1"/>
    <col min="12544" max="12544" width="12.140625" style="28" customWidth="1"/>
    <col min="12545" max="12545" width="7.85546875" style="28" customWidth="1"/>
    <col min="12546" max="12546" width="12.28515625" style="28" customWidth="1"/>
    <col min="12547" max="12547" width="23.140625" style="28" customWidth="1"/>
    <col min="12548" max="12795" width="9.140625" style="28"/>
    <col min="12796" max="12796" width="6" style="28" customWidth="1"/>
    <col min="12797" max="12797" width="73.28515625" style="28" customWidth="1"/>
    <col min="12798" max="12798" width="13.85546875" style="28" customWidth="1"/>
    <col min="12799" max="12799" width="7.85546875" style="28" customWidth="1"/>
    <col min="12800" max="12800" width="12.140625" style="28" customWidth="1"/>
    <col min="12801" max="12801" width="7.85546875" style="28" customWidth="1"/>
    <col min="12802" max="12802" width="12.28515625" style="28" customWidth="1"/>
    <col min="12803" max="12803" width="23.140625" style="28" customWidth="1"/>
    <col min="12804" max="13051" width="9.140625" style="28"/>
    <col min="13052" max="13052" width="6" style="28" customWidth="1"/>
    <col min="13053" max="13053" width="73.28515625" style="28" customWidth="1"/>
    <col min="13054" max="13054" width="13.85546875" style="28" customWidth="1"/>
    <col min="13055" max="13055" width="7.85546875" style="28" customWidth="1"/>
    <col min="13056" max="13056" width="12.140625" style="28" customWidth="1"/>
    <col min="13057" max="13057" width="7.85546875" style="28" customWidth="1"/>
    <col min="13058" max="13058" width="12.28515625" style="28" customWidth="1"/>
    <col min="13059" max="13059" width="23.140625" style="28" customWidth="1"/>
    <col min="13060" max="13307" width="9.140625" style="28"/>
    <col min="13308" max="13308" width="6" style="28" customWidth="1"/>
    <col min="13309" max="13309" width="73.28515625" style="28" customWidth="1"/>
    <col min="13310" max="13310" width="13.85546875" style="28" customWidth="1"/>
    <col min="13311" max="13311" width="7.85546875" style="28" customWidth="1"/>
    <col min="13312" max="13312" width="12.140625" style="28" customWidth="1"/>
    <col min="13313" max="13313" width="7.85546875" style="28" customWidth="1"/>
    <col min="13314" max="13314" width="12.28515625" style="28" customWidth="1"/>
    <col min="13315" max="13315" width="23.140625" style="28" customWidth="1"/>
    <col min="13316" max="13563" width="9.140625" style="28"/>
    <col min="13564" max="13564" width="6" style="28" customWidth="1"/>
    <col min="13565" max="13565" width="73.28515625" style="28" customWidth="1"/>
    <col min="13566" max="13566" width="13.85546875" style="28" customWidth="1"/>
    <col min="13567" max="13567" width="7.85546875" style="28" customWidth="1"/>
    <col min="13568" max="13568" width="12.140625" style="28" customWidth="1"/>
    <col min="13569" max="13569" width="7.85546875" style="28" customWidth="1"/>
    <col min="13570" max="13570" width="12.28515625" style="28" customWidth="1"/>
    <col min="13571" max="13571" width="23.140625" style="28" customWidth="1"/>
    <col min="13572" max="13819" width="9.140625" style="28"/>
    <col min="13820" max="13820" width="6" style="28" customWidth="1"/>
    <col min="13821" max="13821" width="73.28515625" style="28" customWidth="1"/>
    <col min="13822" max="13822" width="13.85546875" style="28" customWidth="1"/>
    <col min="13823" max="13823" width="7.85546875" style="28" customWidth="1"/>
    <col min="13824" max="13824" width="12.140625" style="28" customWidth="1"/>
    <col min="13825" max="13825" width="7.85546875" style="28" customWidth="1"/>
    <col min="13826" max="13826" width="12.28515625" style="28" customWidth="1"/>
    <col min="13827" max="13827" width="23.140625" style="28" customWidth="1"/>
    <col min="13828" max="14075" width="9.140625" style="28"/>
    <col min="14076" max="14076" width="6" style="28" customWidth="1"/>
    <col min="14077" max="14077" width="73.28515625" style="28" customWidth="1"/>
    <col min="14078" max="14078" width="13.85546875" style="28" customWidth="1"/>
    <col min="14079" max="14079" width="7.85546875" style="28" customWidth="1"/>
    <col min="14080" max="14080" width="12.140625" style="28" customWidth="1"/>
    <col min="14081" max="14081" width="7.85546875" style="28" customWidth="1"/>
    <col min="14082" max="14082" width="12.28515625" style="28" customWidth="1"/>
    <col min="14083" max="14083" width="23.140625" style="28" customWidth="1"/>
    <col min="14084" max="14331" width="9.140625" style="28"/>
    <col min="14332" max="14332" width="6" style="28" customWidth="1"/>
    <col min="14333" max="14333" width="73.28515625" style="28" customWidth="1"/>
    <col min="14334" max="14334" width="13.85546875" style="28" customWidth="1"/>
    <col min="14335" max="14335" width="7.85546875" style="28" customWidth="1"/>
    <col min="14336" max="14336" width="12.140625" style="28" customWidth="1"/>
    <col min="14337" max="14337" width="7.85546875" style="28" customWidth="1"/>
    <col min="14338" max="14338" width="12.28515625" style="28" customWidth="1"/>
    <col min="14339" max="14339" width="23.140625" style="28" customWidth="1"/>
    <col min="14340" max="14587" width="9.140625" style="28"/>
    <col min="14588" max="14588" width="6" style="28" customWidth="1"/>
    <col min="14589" max="14589" width="73.28515625" style="28" customWidth="1"/>
    <col min="14590" max="14590" width="13.85546875" style="28" customWidth="1"/>
    <col min="14591" max="14591" width="7.85546875" style="28" customWidth="1"/>
    <col min="14592" max="14592" width="12.140625" style="28" customWidth="1"/>
    <col min="14593" max="14593" width="7.85546875" style="28" customWidth="1"/>
    <col min="14594" max="14594" width="12.28515625" style="28" customWidth="1"/>
    <col min="14595" max="14595" width="23.140625" style="28" customWidth="1"/>
    <col min="14596" max="14843" width="9.140625" style="28"/>
    <col min="14844" max="14844" width="6" style="28" customWidth="1"/>
    <col min="14845" max="14845" width="73.28515625" style="28" customWidth="1"/>
    <col min="14846" max="14846" width="13.85546875" style="28" customWidth="1"/>
    <col min="14847" max="14847" width="7.85546875" style="28" customWidth="1"/>
    <col min="14848" max="14848" width="12.140625" style="28" customWidth="1"/>
    <col min="14849" max="14849" width="7.85546875" style="28" customWidth="1"/>
    <col min="14850" max="14850" width="12.28515625" style="28" customWidth="1"/>
    <col min="14851" max="14851" width="23.140625" style="28" customWidth="1"/>
    <col min="14852" max="15099" width="9.140625" style="28"/>
    <col min="15100" max="15100" width="6" style="28" customWidth="1"/>
    <col min="15101" max="15101" width="73.28515625" style="28" customWidth="1"/>
    <col min="15102" max="15102" width="13.85546875" style="28" customWidth="1"/>
    <col min="15103" max="15103" width="7.85546875" style="28" customWidth="1"/>
    <col min="15104" max="15104" width="12.140625" style="28" customWidth="1"/>
    <col min="15105" max="15105" width="7.85546875" style="28" customWidth="1"/>
    <col min="15106" max="15106" width="12.28515625" style="28" customWidth="1"/>
    <col min="15107" max="15107" width="23.140625" style="28" customWidth="1"/>
    <col min="15108" max="15355" width="9.140625" style="28"/>
    <col min="15356" max="15356" width="6" style="28" customWidth="1"/>
    <col min="15357" max="15357" width="73.28515625" style="28" customWidth="1"/>
    <col min="15358" max="15358" width="13.85546875" style="28" customWidth="1"/>
    <col min="15359" max="15359" width="7.85546875" style="28" customWidth="1"/>
    <col min="15360" max="15360" width="12.140625" style="28" customWidth="1"/>
    <col min="15361" max="15361" width="7.85546875" style="28" customWidth="1"/>
    <col min="15362" max="15362" width="12.28515625" style="28" customWidth="1"/>
    <col min="15363" max="15363" width="23.140625" style="28" customWidth="1"/>
    <col min="15364" max="15611" width="9.140625" style="28"/>
    <col min="15612" max="15612" width="6" style="28" customWidth="1"/>
    <col min="15613" max="15613" width="73.28515625" style="28" customWidth="1"/>
    <col min="15614" max="15614" width="13.85546875" style="28" customWidth="1"/>
    <col min="15615" max="15615" width="7.85546875" style="28" customWidth="1"/>
    <col min="15616" max="15616" width="12.140625" style="28" customWidth="1"/>
    <col min="15617" max="15617" width="7.85546875" style="28" customWidth="1"/>
    <col min="15618" max="15618" width="12.28515625" style="28" customWidth="1"/>
    <col min="15619" max="15619" width="23.140625" style="28" customWidth="1"/>
    <col min="15620" max="15867" width="9.140625" style="28"/>
    <col min="15868" max="15868" width="6" style="28" customWidth="1"/>
    <col min="15869" max="15869" width="73.28515625" style="28" customWidth="1"/>
    <col min="15870" max="15870" width="13.85546875" style="28" customWidth="1"/>
    <col min="15871" max="15871" width="7.85546875" style="28" customWidth="1"/>
    <col min="15872" max="15872" width="12.140625" style="28" customWidth="1"/>
    <col min="15873" max="15873" width="7.85546875" style="28" customWidth="1"/>
    <col min="15874" max="15874" width="12.28515625" style="28" customWidth="1"/>
    <col min="15875" max="15875" width="23.140625" style="28" customWidth="1"/>
    <col min="15876" max="16123" width="9.140625" style="28"/>
    <col min="16124" max="16124" width="6" style="28" customWidth="1"/>
    <col min="16125" max="16125" width="73.28515625" style="28" customWidth="1"/>
    <col min="16126" max="16126" width="13.85546875" style="28" customWidth="1"/>
    <col min="16127" max="16127" width="7.85546875" style="28" customWidth="1"/>
    <col min="16128" max="16128" width="12.140625" style="28" customWidth="1"/>
    <col min="16129" max="16129" width="7.85546875" style="28" customWidth="1"/>
    <col min="16130" max="16130" width="12.28515625" style="28" customWidth="1"/>
    <col min="16131" max="16131" width="23.140625" style="28" customWidth="1"/>
    <col min="16132" max="16384" width="9.140625" style="28"/>
  </cols>
  <sheetData>
    <row r="1" spans="1:9" ht="18">
      <c r="B1" s="1954" t="s">
        <v>2031</v>
      </c>
      <c r="C1" s="1954"/>
      <c r="D1" s="1954"/>
    </row>
    <row r="3" spans="1:9" ht="15.75">
      <c r="B3" s="1967" t="s">
        <v>2324</v>
      </c>
      <c r="C3" s="1967"/>
      <c r="D3" s="1967"/>
      <c r="E3" s="1967"/>
      <c r="F3" s="1967"/>
      <c r="G3" s="1967"/>
    </row>
    <row r="4" spans="1:9" ht="15.75">
      <c r="A4" s="1486"/>
      <c r="F4" s="2181" t="s">
        <v>2699</v>
      </c>
      <c r="G4" s="2181"/>
    </row>
    <row r="5" spans="1:9" s="1244" customFormat="1" ht="30" customHeight="1">
      <c r="A5" s="2033" t="s">
        <v>1631</v>
      </c>
      <c r="B5" s="2033" t="s">
        <v>3</v>
      </c>
      <c r="C5" s="2033" t="s">
        <v>1404</v>
      </c>
      <c r="D5" s="2033" t="s">
        <v>5</v>
      </c>
      <c r="E5" s="2033" t="s">
        <v>75</v>
      </c>
      <c r="F5" s="2038" t="s">
        <v>2032</v>
      </c>
      <c r="G5" s="2040"/>
    </row>
    <row r="6" spans="1:9" s="1244" customFormat="1" ht="15">
      <c r="A6" s="2034"/>
      <c r="B6" s="2034"/>
      <c r="C6" s="2034"/>
      <c r="D6" s="2034"/>
      <c r="E6" s="2034"/>
      <c r="F6" s="1245" t="s">
        <v>8</v>
      </c>
      <c r="G6" s="1245" t="s">
        <v>10</v>
      </c>
    </row>
    <row r="7" spans="1:9" ht="15">
      <c r="A7" s="636">
        <v>1</v>
      </c>
      <c r="B7" s="636">
        <v>2</v>
      </c>
      <c r="C7" s="636">
        <v>3</v>
      </c>
      <c r="D7" s="636">
        <v>4</v>
      </c>
      <c r="E7" s="636">
        <v>5</v>
      </c>
      <c r="F7" s="636">
        <v>6</v>
      </c>
      <c r="G7" s="636">
        <v>7</v>
      </c>
    </row>
    <row r="8" spans="1:9" ht="28.5" customHeight="1">
      <c r="A8" s="254">
        <v>1</v>
      </c>
      <c r="B8" s="251" t="s">
        <v>2325</v>
      </c>
      <c r="C8" s="1490"/>
      <c r="D8" s="186" t="s">
        <v>55</v>
      </c>
      <c r="E8" s="253">
        <f>8702*1.18</f>
        <v>10268.359999999999</v>
      </c>
      <c r="F8" s="186">
        <v>2</v>
      </c>
      <c r="G8" s="253">
        <f>F8*E8</f>
        <v>20536.719999999998</v>
      </c>
      <c r="H8" s="1793"/>
    </row>
    <row r="9" spans="1:9" ht="37.5" customHeight="1">
      <c r="A9" s="186">
        <v>2</v>
      </c>
      <c r="B9" s="251" t="s">
        <v>2326</v>
      </c>
      <c r="C9" s="1477">
        <v>7132490002</v>
      </c>
      <c r="D9" s="186" t="s">
        <v>2033</v>
      </c>
      <c r="E9" s="253">
        <f>VLOOKUP(C9,'SOR RATE 2025-26'!A:D,4,0)</f>
        <v>1336.14</v>
      </c>
      <c r="F9" s="186">
        <v>2</v>
      </c>
      <c r="G9" s="253">
        <f>F9*E9</f>
        <v>2672.28</v>
      </c>
    </row>
    <row r="10" spans="1:9" ht="33" customHeight="1">
      <c r="A10" s="254">
        <v>3</v>
      </c>
      <c r="B10" s="47" t="s">
        <v>624</v>
      </c>
      <c r="C10" s="1494">
        <v>7130830055</v>
      </c>
      <c r="D10" s="186" t="s">
        <v>155</v>
      </c>
      <c r="E10" s="253">
        <f>VLOOKUP(C10,'SOR RATE 2025-26'!A:D,4,0)/1000</f>
        <v>32.585830000000001</v>
      </c>
      <c r="F10" s="186">
        <v>50</v>
      </c>
      <c r="G10" s="610">
        <f t="shared" ref="G10" si="0">F10*E10</f>
        <v>1629.2915</v>
      </c>
    </row>
    <row r="11" spans="1:9" ht="28.5" customHeight="1">
      <c r="A11" s="254">
        <v>4</v>
      </c>
      <c r="B11" s="47" t="s">
        <v>2328</v>
      </c>
      <c r="C11" s="35"/>
      <c r="D11" s="186" t="s">
        <v>92</v>
      </c>
      <c r="E11" s="253" t="s">
        <v>92</v>
      </c>
      <c r="F11" s="186"/>
      <c r="G11" s="610">
        <v>1500</v>
      </c>
    </row>
    <row r="12" spans="1:9" ht="34.5" customHeight="1">
      <c r="A12" s="254">
        <v>5</v>
      </c>
      <c r="B12" s="255" t="s">
        <v>45</v>
      </c>
      <c r="C12" s="1489"/>
      <c r="D12" s="1489"/>
      <c r="E12" s="257"/>
      <c r="F12" s="257"/>
      <c r="G12" s="1488">
        <f>SUM(G8:G11)</f>
        <v>26338.291499999996</v>
      </c>
      <c r="I12" s="28" t="s">
        <v>146</v>
      </c>
    </row>
    <row r="13" spans="1:9" ht="34.5" customHeight="1">
      <c r="A13" s="186">
        <v>6</v>
      </c>
      <c r="B13" s="255" t="s">
        <v>2333</v>
      </c>
      <c r="C13" s="1489"/>
      <c r="D13" s="1489"/>
      <c r="E13" s="257"/>
      <c r="F13" s="257"/>
      <c r="G13" s="1488">
        <f>(G12/1.18)</f>
        <v>22320.58601694915</v>
      </c>
    </row>
    <row r="14" spans="1:9" ht="21.75" customHeight="1">
      <c r="A14" s="254">
        <v>7</v>
      </c>
      <c r="B14" s="258" t="s">
        <v>2329</v>
      </c>
      <c r="C14" s="259" t="s">
        <v>146</v>
      </c>
      <c r="D14" s="259"/>
      <c r="E14" s="260">
        <v>7.4999999999999997E-2</v>
      </c>
      <c r="F14" s="260"/>
      <c r="G14" s="260">
        <f>E14*G13</f>
        <v>1674.0439512711862</v>
      </c>
    </row>
    <row r="15" spans="1:9" ht="27.75" customHeight="1">
      <c r="A15" s="186">
        <v>8</v>
      </c>
      <c r="B15" s="251" t="s">
        <v>2327</v>
      </c>
      <c r="C15" s="1490"/>
      <c r="D15" s="186" t="s">
        <v>55</v>
      </c>
      <c r="E15" s="264">
        <v>1786.74</v>
      </c>
      <c r="F15" s="597">
        <v>1</v>
      </c>
      <c r="G15" s="264">
        <f>E15*F15</f>
        <v>1786.74</v>
      </c>
    </row>
    <row r="16" spans="1:9" ht="22.5" customHeight="1">
      <c r="A16" s="254">
        <v>9</v>
      </c>
      <c r="B16" s="1041" t="s">
        <v>1902</v>
      </c>
      <c r="C16" s="1490"/>
      <c r="D16" s="1490"/>
      <c r="E16" s="265"/>
      <c r="F16" s="1490"/>
      <c r="G16" s="253"/>
    </row>
    <row r="17" spans="1:7" ht="22.5" customHeight="1">
      <c r="A17" s="254" t="s">
        <v>1358</v>
      </c>
      <c r="B17" s="1041" t="s">
        <v>1978</v>
      </c>
      <c r="C17" s="1490"/>
      <c r="D17" s="1490"/>
      <c r="E17" s="1487">
        <v>0.02</v>
      </c>
      <c r="F17" s="1490"/>
      <c r="G17" s="253">
        <f>E17*G13</f>
        <v>446.411720338983</v>
      </c>
    </row>
    <row r="18" spans="1:7" ht="43.5" customHeight="1">
      <c r="A18" s="254">
        <v>10</v>
      </c>
      <c r="B18" s="1041" t="s">
        <v>2692</v>
      </c>
      <c r="C18" s="1490"/>
      <c r="D18" s="1490"/>
      <c r="E18" s="265"/>
      <c r="F18" s="1490"/>
      <c r="G18" s="253">
        <f>(G17+G15+G14+G13)*0.125</f>
        <v>3278.472711069915</v>
      </c>
    </row>
    <row r="19" spans="1:7" ht="33.75" customHeight="1">
      <c r="A19" s="186">
        <v>11</v>
      </c>
      <c r="B19" s="263" t="s">
        <v>2334</v>
      </c>
      <c r="C19" s="262"/>
      <c r="D19" s="262"/>
      <c r="E19" s="261"/>
      <c r="F19" s="261"/>
      <c r="G19" s="261">
        <f>G18+G17+G15+G14+G13</f>
        <v>29506.254399629233</v>
      </c>
    </row>
    <row r="20" spans="1:7" ht="22.5" customHeight="1">
      <c r="A20" s="254">
        <v>12</v>
      </c>
      <c r="B20" s="258" t="s">
        <v>2330</v>
      </c>
      <c r="C20" s="262"/>
      <c r="D20" s="262"/>
      <c r="E20" s="264">
        <v>0.09</v>
      </c>
      <c r="F20" s="264"/>
      <c r="G20" s="264">
        <f>E20*G19</f>
        <v>2655.562895966631</v>
      </c>
    </row>
    <row r="21" spans="1:7" ht="22.5" customHeight="1">
      <c r="A21" s="186">
        <v>13</v>
      </c>
      <c r="B21" s="258" t="s">
        <v>2331</v>
      </c>
      <c r="C21" s="262"/>
      <c r="D21" s="262"/>
      <c r="E21" s="264">
        <v>0.09</v>
      </c>
      <c r="F21" s="264"/>
      <c r="G21" s="264">
        <f>E21*G19</f>
        <v>2655.562895966631</v>
      </c>
    </row>
    <row r="22" spans="1:7" ht="33" customHeight="1">
      <c r="A22" s="254">
        <v>14</v>
      </c>
      <c r="B22" s="258" t="s">
        <v>2332</v>
      </c>
      <c r="C22" s="262"/>
      <c r="D22" s="262"/>
      <c r="E22" s="261"/>
      <c r="F22" s="261"/>
      <c r="G22" s="264">
        <f>G21+G20+G19</f>
        <v>34817.380191562494</v>
      </c>
    </row>
    <row r="23" spans="1:7" ht="33" customHeight="1">
      <c r="A23" s="186">
        <v>15</v>
      </c>
      <c r="B23" s="263" t="s">
        <v>49</v>
      </c>
      <c r="C23" s="1490"/>
      <c r="D23" s="1490"/>
      <c r="E23" s="261"/>
      <c r="F23" s="261"/>
      <c r="G23" s="1491">
        <f>ROUND(G22,0)</f>
        <v>34817</v>
      </c>
    </row>
    <row r="24" spans="1:7" ht="33" customHeight="1">
      <c r="A24" s="1356"/>
      <c r="B24" s="1857"/>
      <c r="C24" s="1858"/>
      <c r="D24" s="1858"/>
      <c r="E24" s="1859"/>
      <c r="F24" s="1859"/>
      <c r="G24" s="1860"/>
    </row>
    <row r="25" spans="1:7" s="183" customFormat="1" ht="18.75" customHeight="1">
      <c r="A25" s="2065" t="s">
        <v>1447</v>
      </c>
      <c r="B25" s="2065"/>
      <c r="C25" s="2065"/>
      <c r="D25" s="2065"/>
      <c r="E25" s="2065"/>
      <c r="F25" s="2065"/>
      <c r="G25" s="2065"/>
    </row>
    <row r="26" spans="1:7" s="183" customFormat="1" ht="30" customHeight="1">
      <c r="A26" s="2065" t="s">
        <v>2732</v>
      </c>
      <c r="B26" s="2065"/>
      <c r="C26" s="2065"/>
      <c r="D26" s="2065"/>
      <c r="E26" s="2065"/>
      <c r="F26" s="2065"/>
      <c r="G26" s="2065"/>
    </row>
    <row r="27" spans="1:7" ht="36.75" customHeight="1">
      <c r="A27" s="2065" t="s">
        <v>2650</v>
      </c>
      <c r="B27" s="2065"/>
      <c r="C27" s="2065"/>
      <c r="D27" s="2065"/>
      <c r="E27" s="2065"/>
      <c r="F27" s="2065"/>
      <c r="G27" s="2065"/>
    </row>
    <row r="28" spans="1:7" ht="36.75" hidden="1" customHeight="1">
      <c r="A28" s="503"/>
      <c r="B28" s="487"/>
      <c r="C28" s="487"/>
      <c r="D28" s="487"/>
      <c r="E28" s="487"/>
      <c r="F28" s="487"/>
      <c r="G28" s="487"/>
    </row>
    <row r="29" spans="1:7" ht="24" customHeight="1">
      <c r="A29" s="2065" t="s">
        <v>2697</v>
      </c>
      <c r="B29" s="2065"/>
      <c r="C29" s="2065"/>
      <c r="D29" s="2065"/>
      <c r="E29" s="2065"/>
      <c r="F29" s="2065"/>
      <c r="G29" s="2065"/>
    </row>
  </sheetData>
  <mergeCells count="13">
    <mergeCell ref="A26:G26"/>
    <mergeCell ref="A27:G27"/>
    <mergeCell ref="A29:G29"/>
    <mergeCell ref="A5:A6"/>
    <mergeCell ref="B5:B6"/>
    <mergeCell ref="C5:C6"/>
    <mergeCell ref="D5:D6"/>
    <mergeCell ref="E5:E6"/>
    <mergeCell ref="F4:G4"/>
    <mergeCell ref="B1:D1"/>
    <mergeCell ref="B3:G3"/>
    <mergeCell ref="F5:G5"/>
    <mergeCell ref="A25:G25"/>
  </mergeCells>
  <conditionalFormatting sqref="B12">
    <cfRule type="cellIs" dxfId="2" priority="2" stopIfTrue="1" operator="equal">
      <formula>"?"</formula>
    </cfRule>
  </conditionalFormatting>
  <conditionalFormatting sqref="B13">
    <cfRule type="cellIs" dxfId="1" priority="1" stopIfTrue="1" operator="equal">
      <formula>"?"</formula>
    </cfRule>
  </conditionalFormatting>
  <pageMargins left="0.70866141732283472" right="0.70866141732283472" top="0.35433070866141736" bottom="0.35433070866141736" header="0.31496062992125984" footer="0.31496062992125984"/>
  <pageSetup paperSize="9" scale="80" orientation="landscape" verticalDpi="0"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workbookViewId="0">
      <selection activeCell="B8" sqref="B8"/>
    </sheetView>
  </sheetViews>
  <sheetFormatPr defaultRowHeight="12.75"/>
  <cols>
    <col min="1" max="1" width="4.85546875" style="503" customWidth="1"/>
    <col min="2" max="2" width="71.28515625" style="183" customWidth="1"/>
    <col min="3" max="3" width="14.140625" style="183" customWidth="1"/>
    <col min="4" max="4" width="7.28515625" style="183" customWidth="1"/>
    <col min="5" max="5" width="18.28515625" style="503" customWidth="1"/>
    <col min="6" max="6" width="10.7109375" style="183" customWidth="1"/>
    <col min="7" max="7" width="11.5703125" style="183" customWidth="1"/>
    <col min="8" max="8" width="0" style="183" hidden="1" customWidth="1"/>
    <col min="9" max="9" width="12" style="183" hidden="1" customWidth="1"/>
    <col min="10" max="10" width="18" style="183" customWidth="1"/>
    <col min="11" max="16384" width="9.140625" style="183"/>
  </cols>
  <sheetData>
    <row r="1" spans="1:12" ht="18">
      <c r="B1" s="2171" t="s">
        <v>2753</v>
      </c>
      <c r="C1" s="2171"/>
      <c r="D1" s="2171"/>
      <c r="E1" s="2171"/>
      <c r="F1" s="1467"/>
      <c r="J1" s="1179"/>
      <c r="K1" s="1180"/>
      <c r="L1" s="1180"/>
    </row>
    <row r="2" spans="1:12" ht="9.75" customHeight="1">
      <c r="D2" s="1181"/>
      <c r="E2" s="1468"/>
      <c r="F2" s="1183"/>
      <c r="G2" s="1184"/>
      <c r="H2" s="1185"/>
      <c r="I2" s="1185"/>
      <c r="J2" s="1185"/>
      <c r="K2" s="1181"/>
      <c r="L2" s="1186"/>
    </row>
    <row r="3" spans="1:12" ht="37.5" customHeight="1">
      <c r="B3" s="2182" t="s">
        <v>2234</v>
      </c>
      <c r="C3" s="2182"/>
      <c r="D3" s="2182"/>
      <c r="E3" s="2182"/>
      <c r="F3" s="1145" t="s">
        <v>2699</v>
      </c>
      <c r="G3" s="1145"/>
      <c r="H3" s="1145"/>
      <c r="I3" s="1145"/>
    </row>
    <row r="4" spans="1:12" ht="12.75" customHeight="1">
      <c r="A4" s="1970" t="s">
        <v>2</v>
      </c>
      <c r="B4" s="1970" t="s">
        <v>3</v>
      </c>
      <c r="C4" s="1970" t="s">
        <v>1394</v>
      </c>
      <c r="D4" s="1970" t="s">
        <v>5</v>
      </c>
      <c r="E4" s="1970" t="s">
        <v>9</v>
      </c>
      <c r="F4" s="1970" t="s">
        <v>114</v>
      </c>
      <c r="G4" s="1970" t="s">
        <v>1347</v>
      </c>
    </row>
    <row r="5" spans="1:12" ht="15.75" customHeight="1">
      <c r="A5" s="1970"/>
      <c r="B5" s="1970"/>
      <c r="C5" s="1970"/>
      <c r="D5" s="1970"/>
      <c r="E5" s="1970"/>
      <c r="F5" s="1970"/>
      <c r="G5" s="1970"/>
      <c r="H5" s="1469"/>
      <c r="I5" s="1469"/>
      <c r="J5" s="1469"/>
      <c r="K5" s="1469"/>
      <c r="L5" s="1469"/>
    </row>
    <row r="6" spans="1:12" ht="15" customHeight="1">
      <c r="A6" s="1436">
        <v>1</v>
      </c>
      <c r="B6" s="1436">
        <v>2</v>
      </c>
      <c r="C6" s="1436">
        <v>3</v>
      </c>
      <c r="D6" s="1436">
        <v>4</v>
      </c>
      <c r="E6" s="1436">
        <v>5</v>
      </c>
      <c r="F6" s="1436">
        <v>6</v>
      </c>
      <c r="G6" s="1436">
        <v>7</v>
      </c>
    </row>
    <row r="7" spans="1:12" ht="31.5" customHeight="1">
      <c r="A7" s="1430">
        <v>1</v>
      </c>
      <c r="B7" s="1470" t="s">
        <v>2235</v>
      </c>
      <c r="C7" s="1431">
        <v>7130601965</v>
      </c>
      <c r="D7" s="1431" t="s">
        <v>25</v>
      </c>
      <c r="E7" s="1375">
        <f>VLOOKUP(C7,'SOR RATE 2025-26'!A:D,4,0)/1000</f>
        <v>56.821719999999999</v>
      </c>
      <c r="F7" s="1471">
        <f>37.1*14*11</f>
        <v>5713.4</v>
      </c>
      <c r="G7" s="1435">
        <f>E7*F7</f>
        <v>324645.21504799998</v>
      </c>
      <c r="H7" s="183">
        <f>VLOOKUP(C:C,'[24]SOR RATE'!$A:$D,4,0)</f>
        <v>63913.52</v>
      </c>
      <c r="I7" s="440">
        <v>64.33</v>
      </c>
    </row>
    <row r="8" spans="1:12" ht="14.25">
      <c r="A8" s="1430">
        <v>2</v>
      </c>
      <c r="B8" s="1432" t="s">
        <v>2236</v>
      </c>
      <c r="C8" s="1431">
        <v>7130810495</v>
      </c>
      <c r="D8" s="1431" t="s">
        <v>12</v>
      </c>
      <c r="E8" s="990">
        <f>VLOOKUP(C8,'SOR RATE 2025-26'!A:D,4,0)</f>
        <v>1243.71</v>
      </c>
      <c r="F8" s="1431">
        <v>14</v>
      </c>
      <c r="G8" s="466">
        <f t="shared" ref="G8:G36" si="0">E8*F8</f>
        <v>17411.940000000002</v>
      </c>
      <c r="H8" s="183">
        <f>VLOOKUP(C:C,'[24]SOR RATE'!$A:$D,4,0)</f>
        <v>1380.08</v>
      </c>
      <c r="I8" s="1472">
        <v>1380.08</v>
      </c>
    </row>
    <row r="9" spans="1:12" ht="14.25">
      <c r="A9" s="1430">
        <v>3</v>
      </c>
      <c r="B9" s="1432" t="s">
        <v>2237</v>
      </c>
      <c r="C9" s="1431">
        <v>7130810361</v>
      </c>
      <c r="D9" s="1431" t="s">
        <v>12</v>
      </c>
      <c r="E9" s="990">
        <f>VLOOKUP(C9,'SOR RATE 2025-26'!A:D,4,0)</f>
        <v>355.96</v>
      </c>
      <c r="F9" s="1431">
        <v>14</v>
      </c>
      <c r="G9" s="466">
        <f t="shared" si="0"/>
        <v>4983.4399999999996</v>
      </c>
      <c r="H9" s="183">
        <f>VLOOKUP(C:C,'[24]SOR RATE'!$A:$D,4,0)</f>
        <v>393.51</v>
      </c>
      <c r="I9" s="440">
        <v>393.51</v>
      </c>
    </row>
    <row r="10" spans="1:12" ht="14.25">
      <c r="A10" s="1430">
        <v>4</v>
      </c>
      <c r="B10" s="1432" t="s">
        <v>2238</v>
      </c>
      <c r="C10" s="1431">
        <v>7130810679</v>
      </c>
      <c r="D10" s="1431" t="s">
        <v>12</v>
      </c>
      <c r="E10" s="990">
        <f>VLOOKUP(C10,'SOR RATE 2025-26'!A:D,4,0)</f>
        <v>348.9</v>
      </c>
      <c r="F10" s="1431">
        <v>14</v>
      </c>
      <c r="G10" s="466">
        <f t="shared" si="0"/>
        <v>4884.5999999999995</v>
      </c>
      <c r="H10" s="183">
        <f>VLOOKUP(C:C,'[24]SOR RATE'!$A:$D,4,0)</f>
        <v>387.16</v>
      </c>
      <c r="I10" s="440">
        <v>387.16</v>
      </c>
    </row>
    <row r="11" spans="1:12" ht="14.25">
      <c r="A11" s="1430">
        <v>5</v>
      </c>
      <c r="B11" s="1432" t="s">
        <v>2239</v>
      </c>
      <c r="C11" s="1431">
        <v>7130870013</v>
      </c>
      <c r="D11" s="1431" t="s">
        <v>12</v>
      </c>
      <c r="E11" s="990">
        <f>VLOOKUP(C11,'SOR RATE 2025-26'!A:D,4,0)</f>
        <v>149.25</v>
      </c>
      <c r="F11" s="1431">
        <v>14</v>
      </c>
      <c r="G11" s="466">
        <f t="shared" si="0"/>
        <v>2089.5</v>
      </c>
      <c r="H11" s="183">
        <f>VLOOKUP(C:C,'[24]SOR RATE'!$A:$D,4,0)</f>
        <v>152.88999999999999</v>
      </c>
      <c r="I11" s="440">
        <v>152.88999999999999</v>
      </c>
    </row>
    <row r="12" spans="1:12" ht="14.25">
      <c r="A12" s="1430">
        <v>6</v>
      </c>
      <c r="B12" s="1432" t="s">
        <v>2240</v>
      </c>
      <c r="C12" s="1431">
        <v>7130820008</v>
      </c>
      <c r="D12" s="1431" t="s">
        <v>12</v>
      </c>
      <c r="E12" s="990">
        <f>VLOOKUP(C12,'SOR RATE 2025-26'!A:D,4,0)</f>
        <v>135</v>
      </c>
      <c r="F12" s="1431">
        <v>42</v>
      </c>
      <c r="G12" s="466">
        <f t="shared" si="0"/>
        <v>5670</v>
      </c>
      <c r="H12" s="183">
        <f>VLOOKUP(C:C,'[24]SOR RATE'!$A:$D,4,0)</f>
        <v>157.08000000000001</v>
      </c>
      <c r="I12" s="440">
        <v>157.08000000000001</v>
      </c>
    </row>
    <row r="13" spans="1:12" ht="14.25">
      <c r="A13" s="1430">
        <v>7</v>
      </c>
      <c r="B13" s="1432" t="s">
        <v>2241</v>
      </c>
      <c r="C13" s="1431">
        <v>7130310029</v>
      </c>
      <c r="D13" s="1431" t="s">
        <v>2242</v>
      </c>
      <c r="E13" s="990">
        <f>VLOOKUP(C13,'SOR RATE 2025-26'!A:D,4,0)</f>
        <v>374.22</v>
      </c>
      <c r="F13" s="1473">
        <v>3100</v>
      </c>
      <c r="G13" s="466">
        <f>E13*F13</f>
        <v>1160082</v>
      </c>
      <c r="H13" s="183">
        <f>VLOOKUP(C:C,'[24]SOR RATE'!$A:$D,4,0)</f>
        <v>350.77</v>
      </c>
      <c r="I13" s="440">
        <v>350.77</v>
      </c>
    </row>
    <row r="14" spans="1:12" ht="14.25">
      <c r="A14" s="1430">
        <v>8</v>
      </c>
      <c r="B14" s="1432" t="s">
        <v>2243</v>
      </c>
      <c r="C14" s="1431">
        <v>7130830051</v>
      </c>
      <c r="D14" s="1431" t="s">
        <v>32</v>
      </c>
      <c r="E14" s="990">
        <f>VLOOKUP(C14,'SOR RATE 2025-26'!A:D,4,0)</f>
        <v>190.35</v>
      </c>
      <c r="F14" s="1431">
        <v>6</v>
      </c>
      <c r="G14" s="466">
        <f t="shared" si="0"/>
        <v>1142.0999999999999</v>
      </c>
      <c r="H14" s="183">
        <f>VLOOKUP(C:C,'[24]SOR RATE'!$A:$D,4,0)</f>
        <v>182.86</v>
      </c>
      <c r="I14" s="440">
        <v>182.86</v>
      </c>
    </row>
    <row r="15" spans="1:12" ht="14.25">
      <c r="A15" s="1430">
        <v>9</v>
      </c>
      <c r="B15" s="1432" t="s">
        <v>2244</v>
      </c>
      <c r="C15" s="1431">
        <v>7130860033</v>
      </c>
      <c r="D15" s="1431" t="s">
        <v>12</v>
      </c>
      <c r="E15" s="990">
        <f>VLOOKUP(C15,'SOR RATE 2025-26'!A:D,4,0)</f>
        <v>1066.71</v>
      </c>
      <c r="F15" s="1431">
        <v>4</v>
      </c>
      <c r="G15" s="466">
        <f t="shared" si="0"/>
        <v>4266.84</v>
      </c>
      <c r="H15" s="183">
        <f>VLOOKUP(C:C,'[24]SOR RATE'!$A:$D,4,0)</f>
        <v>1031.6600000000001</v>
      </c>
      <c r="I15" s="1472">
        <v>1031.6600000000001</v>
      </c>
    </row>
    <row r="16" spans="1:12" ht="14.25">
      <c r="A16" s="1430">
        <v>10</v>
      </c>
      <c r="B16" s="1432" t="s">
        <v>2245</v>
      </c>
      <c r="C16" s="1431">
        <v>7130860076</v>
      </c>
      <c r="D16" s="1431" t="s">
        <v>25</v>
      </c>
      <c r="E16" s="1375">
        <f>VLOOKUP(C16,'SOR RATE 2025-26'!A:D,4,0)/1000</f>
        <v>90.645839999999993</v>
      </c>
      <c r="F16" s="1431">
        <v>34</v>
      </c>
      <c r="G16" s="229">
        <f t="shared" si="0"/>
        <v>3081.9585599999996</v>
      </c>
      <c r="H16" s="183">
        <f>VLOOKUP(C:C,'[24]SOR RATE'!$A:$D,4,0)</f>
        <v>92856.94</v>
      </c>
      <c r="I16" s="440">
        <v>92.86</v>
      </c>
    </row>
    <row r="17" spans="1:9" ht="14.25">
      <c r="A17" s="1430">
        <v>11</v>
      </c>
      <c r="B17" s="1432" t="s">
        <v>564</v>
      </c>
      <c r="C17" s="1431">
        <v>7130810692</v>
      </c>
      <c r="D17" s="1431" t="s">
        <v>12</v>
      </c>
      <c r="E17" s="990">
        <f>VLOOKUP(C17,'SOR RATE 2025-26'!A:D,4,0)</f>
        <v>371.1</v>
      </c>
      <c r="F17" s="1431">
        <v>4</v>
      </c>
      <c r="G17" s="466">
        <f t="shared" si="0"/>
        <v>1484.4</v>
      </c>
      <c r="H17" s="183">
        <f>VLOOKUP(C:C,'[24]SOR RATE'!$A:$D,4,0)</f>
        <v>410.25</v>
      </c>
      <c r="I17" s="440">
        <v>410.25</v>
      </c>
    </row>
    <row r="18" spans="1:9" ht="28.5" customHeight="1">
      <c r="A18" s="990">
        <v>12</v>
      </c>
      <c r="B18" s="1474" t="s">
        <v>2246</v>
      </c>
      <c r="C18" s="1431">
        <v>7130200202</v>
      </c>
      <c r="D18" s="1431" t="s">
        <v>63</v>
      </c>
      <c r="E18" s="990">
        <f>VLOOKUP(C18,'SOR RATE 2025-26'!A:D,4,0)</f>
        <v>2970.0000000000005</v>
      </c>
      <c r="F18" s="1289">
        <f>(13*0.65)+(4*0.2)</f>
        <v>9.2500000000000018</v>
      </c>
      <c r="G18" s="1435">
        <f>E18*F18</f>
        <v>27472.500000000011</v>
      </c>
      <c r="H18" s="183">
        <f>VLOOKUP(C:C,'[24]SOR RATE'!$A:$D,4,0)</f>
        <v>2970</v>
      </c>
      <c r="I18" s="1472">
        <v>2970</v>
      </c>
    </row>
    <row r="19" spans="1:9" ht="14.25">
      <c r="A19" s="1430">
        <v>13</v>
      </c>
      <c r="B19" s="1432" t="s">
        <v>208</v>
      </c>
      <c r="C19" s="1431">
        <v>7130211158</v>
      </c>
      <c r="D19" s="1431" t="s">
        <v>2265</v>
      </c>
      <c r="E19" s="990">
        <f>VLOOKUP(C19,'SOR RATE 2025-26'!A:D,4,0)</f>
        <v>184.42</v>
      </c>
      <c r="F19" s="1431">
        <v>14</v>
      </c>
      <c r="G19" s="466">
        <f t="shared" si="0"/>
        <v>2581.8799999999997</v>
      </c>
      <c r="H19" s="183">
        <f>VLOOKUP(C:C,'[24]SOR RATE'!$A:$D,4,0)</f>
        <v>193.62</v>
      </c>
      <c r="I19" s="440">
        <v>193.62</v>
      </c>
    </row>
    <row r="20" spans="1:9" ht="14.25">
      <c r="A20" s="1430">
        <v>14</v>
      </c>
      <c r="B20" s="1432" t="s">
        <v>2247</v>
      </c>
      <c r="C20" s="1431">
        <v>7130210809</v>
      </c>
      <c r="D20" s="1431" t="s">
        <v>2265</v>
      </c>
      <c r="E20" s="990">
        <f>VLOOKUP(C20,'SOR RATE 2025-26'!A:D,4,0)</f>
        <v>412.07</v>
      </c>
      <c r="F20" s="1431">
        <v>14</v>
      </c>
      <c r="G20" s="466">
        <f t="shared" si="0"/>
        <v>5768.98</v>
      </c>
      <c r="H20" s="183">
        <f>VLOOKUP(C:C,'[24]SOR RATE'!$A:$D,4,0)</f>
        <v>432.63</v>
      </c>
      <c r="I20" s="440">
        <v>432.63</v>
      </c>
    </row>
    <row r="21" spans="1:9" ht="14.25">
      <c r="A21" s="1430">
        <v>15</v>
      </c>
      <c r="B21" s="1432" t="s">
        <v>2248</v>
      </c>
      <c r="C21" s="1431">
        <v>7130610206</v>
      </c>
      <c r="D21" s="1431" t="s">
        <v>25</v>
      </c>
      <c r="E21" s="1375">
        <f>VLOOKUP(C21,'SOR RATE 2025-26'!A:D,4,0)/1000</f>
        <v>86.441000000000003</v>
      </c>
      <c r="F21" s="1431">
        <v>28</v>
      </c>
      <c r="G21" s="229">
        <f t="shared" si="0"/>
        <v>2420.348</v>
      </c>
      <c r="H21" s="183">
        <f>VLOOKUP(C:C,'[24]SOR RATE'!$A:$D,4,0)</f>
        <v>97233.43</v>
      </c>
      <c r="I21" s="440">
        <v>97.23</v>
      </c>
    </row>
    <row r="22" spans="1:9" ht="14.25">
      <c r="A22" s="1430">
        <v>16</v>
      </c>
      <c r="B22" s="1432" t="s">
        <v>2249</v>
      </c>
      <c r="C22" s="1431">
        <v>7130880041</v>
      </c>
      <c r="D22" s="1431" t="s">
        <v>12</v>
      </c>
      <c r="E22" s="990">
        <f>VLOOKUP(C22,'SOR RATE 2025-26'!A:D,4,0)</f>
        <v>104.33</v>
      </c>
      <c r="F22" s="1431">
        <v>14</v>
      </c>
      <c r="G22" s="466">
        <f t="shared" si="0"/>
        <v>1460.62</v>
      </c>
      <c r="H22" s="183">
        <f>VLOOKUP(C:C,'[24]SOR RATE'!$A:$D,4,0)</f>
        <v>113.77</v>
      </c>
      <c r="I22" s="440">
        <v>113.77</v>
      </c>
    </row>
    <row r="23" spans="1:9" ht="14.25">
      <c r="A23" s="1430">
        <v>17</v>
      </c>
      <c r="B23" s="1432" t="s">
        <v>2250</v>
      </c>
      <c r="C23" s="1431">
        <v>7130830006</v>
      </c>
      <c r="D23" s="1431" t="s">
        <v>25</v>
      </c>
      <c r="E23" s="990">
        <f>VLOOKUP(C23,'SOR RATE 2025-26'!A:D,4,0)</f>
        <v>209.75</v>
      </c>
      <c r="F23" s="1431">
        <v>8</v>
      </c>
      <c r="G23" s="466">
        <f t="shared" si="0"/>
        <v>1678</v>
      </c>
      <c r="H23" s="183">
        <f>VLOOKUP(C:C,'[24]SOR RATE'!$A:$D,4,0)</f>
        <v>201.5</v>
      </c>
      <c r="I23" s="440">
        <v>201.5</v>
      </c>
    </row>
    <row r="24" spans="1:9" ht="14.25">
      <c r="A24" s="1430">
        <v>18</v>
      </c>
      <c r="B24" s="1432" t="s">
        <v>2251</v>
      </c>
      <c r="C24" s="1431">
        <v>7130620609</v>
      </c>
      <c r="D24" s="1431" t="s">
        <v>25</v>
      </c>
      <c r="E24" s="990">
        <f>VLOOKUP(C24,'SOR RATE 2025-26'!A:D,4,0)</f>
        <v>87.55</v>
      </c>
      <c r="F24" s="1431">
        <v>2</v>
      </c>
      <c r="G24" s="466">
        <f t="shared" si="0"/>
        <v>175.1</v>
      </c>
      <c r="H24" s="183">
        <f>VLOOKUP(C:C,'[24]SOR RATE'!$A:$D,4,0)</f>
        <v>87.23</v>
      </c>
      <c r="I24" s="440">
        <v>87.23</v>
      </c>
    </row>
    <row r="25" spans="1:9" ht="14.25">
      <c r="A25" s="1430">
        <v>19</v>
      </c>
      <c r="B25" s="1432" t="s">
        <v>2252</v>
      </c>
      <c r="C25" s="1431">
        <v>7130620614</v>
      </c>
      <c r="D25" s="1431" t="s">
        <v>25</v>
      </c>
      <c r="E25" s="990">
        <f>VLOOKUP(C25,'SOR RATE 2025-26'!A:D,4,0)</f>
        <v>86.09</v>
      </c>
      <c r="F25" s="1431">
        <v>14</v>
      </c>
      <c r="G25" s="466">
        <f t="shared" si="0"/>
        <v>1205.26</v>
      </c>
      <c r="H25" s="183">
        <f>VLOOKUP(C:C,'[24]SOR RATE'!$A:$D,4,0)</f>
        <v>85.77</v>
      </c>
      <c r="I25" s="440">
        <v>85.77</v>
      </c>
    </row>
    <row r="26" spans="1:9" ht="14.25">
      <c r="A26" s="1430">
        <v>20</v>
      </c>
      <c r="B26" s="1432" t="s">
        <v>2253</v>
      </c>
      <c r="C26" s="1431">
        <v>7130620625</v>
      </c>
      <c r="D26" s="1431" t="s">
        <v>25</v>
      </c>
      <c r="E26" s="990">
        <f>VLOOKUP(C26,'SOR RATE 2025-26'!A:D,4,0)</f>
        <v>84.63</v>
      </c>
      <c r="F26" s="1431">
        <v>12</v>
      </c>
      <c r="G26" s="466">
        <f t="shared" si="0"/>
        <v>1015.56</v>
      </c>
      <c r="H26" s="183">
        <f>VLOOKUP(C:C,'[24]SOR RATE'!$A:$D,4,0)</f>
        <v>84.32</v>
      </c>
      <c r="I26" s="440">
        <v>84.32</v>
      </c>
    </row>
    <row r="27" spans="1:9" ht="14.25">
      <c r="A27" s="1430">
        <v>21</v>
      </c>
      <c r="B27" s="1432" t="s">
        <v>2254</v>
      </c>
      <c r="C27" s="1431">
        <v>7130810511</v>
      </c>
      <c r="D27" s="1431" t="s">
        <v>12</v>
      </c>
      <c r="E27" s="990">
        <f>VLOOKUP(C27,'SOR RATE 2025-26'!A:D,4,0)</f>
        <v>2949.07</v>
      </c>
      <c r="F27" s="1431">
        <v>1</v>
      </c>
      <c r="G27" s="466">
        <f t="shared" si="0"/>
        <v>2949.07</v>
      </c>
      <c r="H27" s="183">
        <f>VLOOKUP(C:C,'[24]SOR RATE'!$A:$D,4,0)</f>
        <v>3272.43</v>
      </c>
      <c r="I27" s="1472">
        <v>3272</v>
      </c>
    </row>
    <row r="28" spans="1:9" ht="14.25">
      <c r="A28" s="1430">
        <v>22</v>
      </c>
      <c r="B28" s="1432" t="s">
        <v>2255</v>
      </c>
      <c r="C28" s="1431">
        <v>7130870043</v>
      </c>
      <c r="D28" s="1431" t="s">
        <v>25</v>
      </c>
      <c r="E28" s="1375">
        <f>VLOOKUP(C28,'SOR RATE 2025-26'!A:D,4,0)/1000</f>
        <v>71.584320000000005</v>
      </c>
      <c r="F28" s="1431">
        <v>35</v>
      </c>
      <c r="G28" s="229">
        <f t="shared" si="0"/>
        <v>2505.4512</v>
      </c>
      <c r="H28" s="183">
        <f>VLOOKUP(C:C,'[24]SOR RATE'!$A:$D,4,0)</f>
        <v>80521.84</v>
      </c>
      <c r="I28" s="440">
        <v>80</v>
      </c>
    </row>
    <row r="29" spans="1:9" ht="14.25">
      <c r="A29" s="1430">
        <v>23</v>
      </c>
      <c r="B29" s="1432" t="s">
        <v>514</v>
      </c>
      <c r="C29" s="1431">
        <v>7130810026</v>
      </c>
      <c r="D29" s="1431" t="s">
        <v>12</v>
      </c>
      <c r="E29" s="990">
        <f>VLOOKUP(C29,'SOR RATE 2025-26'!A:D,4,0)</f>
        <v>334.5</v>
      </c>
      <c r="F29" s="1431">
        <v>2</v>
      </c>
      <c r="G29" s="466">
        <f t="shared" si="0"/>
        <v>669</v>
      </c>
      <c r="H29" s="183">
        <f>VLOOKUP(C:C,'[24]SOR RATE'!$A:$D,4,0)</f>
        <v>198.14</v>
      </c>
      <c r="I29" s="440">
        <v>369</v>
      </c>
    </row>
    <row r="30" spans="1:9" ht="14.25">
      <c r="A30" s="1430">
        <v>24</v>
      </c>
      <c r="B30" s="1432" t="s">
        <v>2256</v>
      </c>
      <c r="C30" s="1431">
        <v>7130860077</v>
      </c>
      <c r="D30" s="1431" t="s">
        <v>25</v>
      </c>
      <c r="E30" s="1375">
        <f>VLOOKUP(C30,'SOR RATE 2025-26'!A:D,4,0)/1000</f>
        <v>91.533670000000001</v>
      </c>
      <c r="F30" s="1431">
        <v>17</v>
      </c>
      <c r="G30" s="229">
        <f t="shared" si="0"/>
        <v>1556.07239</v>
      </c>
      <c r="H30" s="183">
        <f>VLOOKUP(C:C,'[24]SOR RATE'!$A:$D,4,0)</f>
        <v>93766.43</v>
      </c>
      <c r="I30" s="440">
        <v>93</v>
      </c>
    </row>
    <row r="31" spans="1:9" ht="14.25">
      <c r="A31" s="1430">
        <v>25</v>
      </c>
      <c r="B31" s="1432" t="s">
        <v>2257</v>
      </c>
      <c r="C31" s="1431">
        <v>7130860032</v>
      </c>
      <c r="D31" s="1431" t="s">
        <v>12</v>
      </c>
      <c r="E31" s="990">
        <f>VLOOKUP(C31,'SOR RATE 2025-26'!A:D,4,0)</f>
        <v>585.41999999999996</v>
      </c>
      <c r="F31" s="1431">
        <v>2</v>
      </c>
      <c r="G31" s="466">
        <f t="shared" si="0"/>
        <v>1170.8399999999999</v>
      </c>
      <c r="H31" s="183">
        <f>VLOOKUP(C:C,'[24]SOR RATE'!$A:$D,4,0)</f>
        <v>566.19000000000005</v>
      </c>
      <c r="I31" s="440">
        <v>566</v>
      </c>
    </row>
    <row r="32" spans="1:9" ht="14.25">
      <c r="A32" s="1430">
        <v>26</v>
      </c>
      <c r="B32" s="1432" t="s">
        <v>2258</v>
      </c>
      <c r="C32" s="1431">
        <v>7130320050</v>
      </c>
      <c r="D32" s="1431" t="s">
        <v>12</v>
      </c>
      <c r="E32" s="990">
        <f>VLOOKUP(C32,'SOR RATE 2025-26'!A:D,4,0)</f>
        <v>1203.46</v>
      </c>
      <c r="F32" s="1431">
        <v>6</v>
      </c>
      <c r="G32" s="466">
        <f t="shared" si="0"/>
        <v>7220.76</v>
      </c>
      <c r="H32" s="183">
        <f>VLOOKUP(C:C,'[24]SOR RATE'!$A:$D,4,0)</f>
        <v>1475</v>
      </c>
      <c r="I32" s="1475">
        <v>1475</v>
      </c>
    </row>
    <row r="33" spans="1:13" ht="14.25">
      <c r="A33" s="1430">
        <v>27</v>
      </c>
      <c r="B33" s="1432" t="s">
        <v>1283</v>
      </c>
      <c r="C33" s="1431">
        <v>7130320051</v>
      </c>
      <c r="D33" s="1431" t="s">
        <v>12</v>
      </c>
      <c r="E33" s="990">
        <f>VLOOKUP(C33,'SOR RATE 2025-26'!A:D,4,0)</f>
        <v>482.6</v>
      </c>
      <c r="F33" s="1431">
        <v>0</v>
      </c>
      <c r="G33" s="466">
        <f t="shared" si="0"/>
        <v>0</v>
      </c>
      <c r="H33" s="183">
        <f>VLOOKUP(C:C,'[24]SOR RATE'!$A:$D,4,0)</f>
        <v>826</v>
      </c>
      <c r="I33" s="1475">
        <v>826</v>
      </c>
    </row>
    <row r="34" spans="1:13" ht="14.25">
      <c r="A34" s="1430">
        <v>28</v>
      </c>
      <c r="B34" s="1432" t="s">
        <v>1284</v>
      </c>
      <c r="C34" s="1431">
        <v>7130320052</v>
      </c>
      <c r="D34" s="1431" t="s">
        <v>12</v>
      </c>
      <c r="E34" s="990">
        <f>VLOOKUP(C34,'SOR RATE 2025-26'!A:D,4,0)</f>
        <v>1179.27</v>
      </c>
      <c r="F34" s="1431">
        <v>3</v>
      </c>
      <c r="G34" s="466">
        <f t="shared" si="0"/>
        <v>3537.81</v>
      </c>
      <c r="H34" s="183">
        <f>VLOOKUP(C:C,'[24]SOR RATE'!$A:$D,4,0)</f>
        <v>1604.8</v>
      </c>
      <c r="I34" s="1475">
        <v>1604.8</v>
      </c>
    </row>
    <row r="35" spans="1:13" ht="14.25">
      <c r="A35" s="1430">
        <v>29</v>
      </c>
      <c r="B35" s="1432" t="s">
        <v>1285</v>
      </c>
      <c r="C35" s="1431">
        <v>7130320054</v>
      </c>
      <c r="D35" s="1431" t="s">
        <v>12</v>
      </c>
      <c r="E35" s="990">
        <f>VLOOKUP(C35,'SOR RATE 2025-26'!A:D,4,0)</f>
        <v>1058.32</v>
      </c>
      <c r="F35" s="1431">
        <v>3</v>
      </c>
      <c r="G35" s="466">
        <f t="shared" si="0"/>
        <v>3174.96</v>
      </c>
      <c r="H35" s="183">
        <f>VLOOKUP(C:C,'[24]SOR RATE'!$A:$D,4,0)</f>
        <v>1593</v>
      </c>
      <c r="I35" s="1475">
        <v>1593</v>
      </c>
    </row>
    <row r="36" spans="1:13" ht="14.25">
      <c r="A36" s="1430">
        <v>30</v>
      </c>
      <c r="B36" s="1432" t="s">
        <v>1289</v>
      </c>
      <c r="C36" s="1431">
        <v>7130320058</v>
      </c>
      <c r="D36" s="1431" t="s">
        <v>12</v>
      </c>
      <c r="E36" s="990">
        <f>VLOOKUP(C36,'SOR RATE 2025-26'!A:D,4,0)</f>
        <v>24.19</v>
      </c>
      <c r="F36" s="1431">
        <v>6</v>
      </c>
      <c r="G36" s="466">
        <f t="shared" si="0"/>
        <v>145.14000000000001</v>
      </c>
      <c r="H36" s="183">
        <f>VLOOKUP(C:C,'[24]SOR RATE'!$A:$D,4,0)</f>
        <v>96.76</v>
      </c>
      <c r="I36" s="1475">
        <v>96.76</v>
      </c>
    </row>
    <row r="37" spans="1:13" ht="15">
      <c r="A37" s="1430">
        <v>31</v>
      </c>
      <c r="B37" s="1219" t="s">
        <v>45</v>
      </c>
      <c r="C37" s="440"/>
      <c r="D37" s="440"/>
      <c r="E37" s="1430"/>
      <c r="F37" s="440"/>
      <c r="G37" s="201">
        <f>SUM(G7:G36)</f>
        <v>1596449.3451980003</v>
      </c>
      <c r="H37" s="183" t="e">
        <f>VLOOKUP(C:C,'[24]SOR RATE'!$A:$D,4,0)</f>
        <v>#N/A</v>
      </c>
      <c r="I37" s="440"/>
    </row>
    <row r="38" spans="1:13" ht="15">
      <c r="A38" s="1430">
        <v>32</v>
      </c>
      <c r="B38" s="1219" t="s">
        <v>46</v>
      </c>
      <c r="C38" s="440"/>
      <c r="D38" s="440"/>
      <c r="E38" s="1430"/>
      <c r="F38" s="440"/>
      <c r="G38" s="466">
        <f>G37/1.18</f>
        <v>1352923.1738966105</v>
      </c>
      <c r="H38" s="183" t="e">
        <f>VLOOKUP(C:C,'[24]SOR RATE'!$A:$D,4,0)</f>
        <v>#N/A</v>
      </c>
      <c r="I38" s="440">
        <v>1580160.14</v>
      </c>
    </row>
    <row r="39" spans="1:13" ht="14.25">
      <c r="A39" s="1430">
        <v>33</v>
      </c>
      <c r="B39" s="1212" t="s">
        <v>2264</v>
      </c>
      <c r="C39" s="440"/>
      <c r="D39" s="440"/>
      <c r="E39" s="1430"/>
      <c r="F39" s="1431">
        <v>7.4999999999999997E-2</v>
      </c>
      <c r="G39" s="1482">
        <f>F39*G38</f>
        <v>101469.23804224578</v>
      </c>
      <c r="H39" s="183" t="e">
        <f>VLOOKUP(C:C,'[24]SOR RATE'!$A:$D,4,0)</f>
        <v>#N/A</v>
      </c>
      <c r="I39" s="440">
        <v>693.55</v>
      </c>
    </row>
    <row r="40" spans="1:13" ht="14.25">
      <c r="A40" s="1430">
        <v>34</v>
      </c>
      <c r="B40" s="1195" t="s">
        <v>2263</v>
      </c>
      <c r="C40" s="440"/>
      <c r="D40" s="440"/>
      <c r="E40" s="1430"/>
      <c r="F40" s="990">
        <v>1</v>
      </c>
      <c r="G40" s="440">
        <v>76640.97</v>
      </c>
      <c r="H40" s="183" t="e">
        <f>VLOOKUP(C:C,'[24]SOR RATE'!$A:$D,4,0)</f>
        <v>#N/A</v>
      </c>
      <c r="I40" s="440">
        <f>I38/1.18</f>
        <v>1339118.7627118644</v>
      </c>
    </row>
    <row r="41" spans="1:13" ht="14.25">
      <c r="A41" s="1430">
        <v>35</v>
      </c>
      <c r="B41" s="1207" t="s">
        <v>69</v>
      </c>
      <c r="C41" s="440"/>
      <c r="D41" s="440"/>
      <c r="E41" s="208">
        <f>719.45*1.029</f>
        <v>740.31404999999995</v>
      </c>
      <c r="F41" s="990">
        <v>10.3</v>
      </c>
      <c r="G41" s="1482">
        <f>E41*F41</f>
        <v>7625.2347149999996</v>
      </c>
      <c r="H41" s="183" t="e">
        <f>VLOOKUP(C:C,'[24]SOR RATE'!$A:$D,4,0)</f>
        <v>#N/A</v>
      </c>
      <c r="I41" s="440">
        <v>1826005.13</v>
      </c>
    </row>
    <row r="42" spans="1:13">
      <c r="A42" s="1430">
        <v>36</v>
      </c>
      <c r="B42" s="1041" t="s">
        <v>1902</v>
      </c>
      <c r="C42" s="440"/>
      <c r="D42" s="440"/>
      <c r="E42" s="246"/>
      <c r="F42" s="990"/>
      <c r="G42" s="440"/>
      <c r="I42" s="440"/>
    </row>
    <row r="43" spans="1:13" ht="14.25">
      <c r="A43" s="1430" t="s">
        <v>1358</v>
      </c>
      <c r="B43" s="1041" t="s">
        <v>2635</v>
      </c>
      <c r="C43" s="440"/>
      <c r="D43" s="440"/>
      <c r="E43" s="1434">
        <v>0.02</v>
      </c>
      <c r="F43" s="990"/>
      <c r="G43" s="1482">
        <f>E43*G38</f>
        <v>27058.463477932211</v>
      </c>
      <c r="I43" s="440"/>
    </row>
    <row r="44" spans="1:13" ht="28.5">
      <c r="A44" s="1430">
        <v>37</v>
      </c>
      <c r="B44" s="1237" t="s">
        <v>2693</v>
      </c>
      <c r="C44" s="440"/>
      <c r="D44" s="440"/>
      <c r="E44" s="1430"/>
      <c r="F44" s="440"/>
      <c r="G44" s="1483">
        <f>(G43+G41+G40+G39+G38)*0.125</f>
        <v>195714.63501647356</v>
      </c>
      <c r="H44" s="183" t="e">
        <f>VLOOKUP(C:C,'[24]SOR RATE'!$A:$D,4,0)</f>
        <v>#N/A</v>
      </c>
      <c r="I44" s="440">
        <v>1339119</v>
      </c>
    </row>
    <row r="45" spans="1:13" ht="15">
      <c r="A45" s="1430">
        <v>38</v>
      </c>
      <c r="B45" s="1476" t="s">
        <v>2636</v>
      </c>
      <c r="C45" s="440"/>
      <c r="D45" s="440"/>
      <c r="E45" s="1430"/>
      <c r="F45" s="440"/>
      <c r="G45" s="1482">
        <f>G44+G43+G41+G40+G39+G38</f>
        <v>1761431.715148262</v>
      </c>
      <c r="H45" s="183" t="e">
        <f>VLOOKUP(C:C,'[24]SOR RATE'!$A:$D,4,0)</f>
        <v>#N/A</v>
      </c>
      <c r="I45" s="440"/>
      <c r="M45" s="1794"/>
    </row>
    <row r="46" spans="1:13" ht="14.25">
      <c r="A46" s="1430">
        <v>39</v>
      </c>
      <c r="B46" s="1212" t="s">
        <v>2259</v>
      </c>
      <c r="C46" s="440"/>
      <c r="D46" s="440"/>
      <c r="E46" s="1430">
        <v>0.09</v>
      </c>
      <c r="F46" s="440"/>
      <c r="G46" s="1482">
        <f>G45*E46</f>
        <v>158528.85436334356</v>
      </c>
      <c r="H46" s="183" t="e">
        <f>VLOOKUP(C:C,'[24]SOR RATE'!$A:$D,4,0)</f>
        <v>#N/A</v>
      </c>
      <c r="I46" s="440"/>
    </row>
    <row r="47" spans="1:13" ht="14.25">
      <c r="A47" s="1430">
        <v>40</v>
      </c>
      <c r="B47" s="1212" t="s">
        <v>2260</v>
      </c>
      <c r="C47" s="440"/>
      <c r="D47" s="440"/>
      <c r="E47" s="1430">
        <v>0.09</v>
      </c>
      <c r="F47" s="440"/>
      <c r="G47" s="1482">
        <f>G45*E47</f>
        <v>158528.85436334356</v>
      </c>
      <c r="H47" s="183" t="e">
        <f>VLOOKUP(C:C,'[24]SOR RATE'!$A:$D,4,0)</f>
        <v>#N/A</v>
      </c>
      <c r="I47" s="440"/>
    </row>
    <row r="48" spans="1:13" ht="14.25">
      <c r="A48" s="1430">
        <v>41</v>
      </c>
      <c r="B48" s="1237" t="s">
        <v>2261</v>
      </c>
      <c r="C48" s="440"/>
      <c r="D48" s="440"/>
      <c r="E48" s="1430"/>
      <c r="F48" s="440"/>
      <c r="G48" s="1482">
        <f>G45+G46+G47</f>
        <v>2078489.4238749491</v>
      </c>
      <c r="H48" s="183" t="e">
        <f>VLOOKUP(C:C,'[24]SOR RATE'!$A:$D,4,0)</f>
        <v>#N/A</v>
      </c>
      <c r="I48" s="440"/>
    </row>
    <row r="49" spans="1:9" ht="15">
      <c r="A49" s="1430">
        <v>42</v>
      </c>
      <c r="B49" s="1238" t="s">
        <v>49</v>
      </c>
      <c r="C49" s="440"/>
      <c r="D49" s="440"/>
      <c r="E49" s="1430"/>
      <c r="F49" s="440"/>
      <c r="G49" s="1759">
        <f>ROUND(G48,0)</f>
        <v>2078489</v>
      </c>
      <c r="H49" s="183" t="e">
        <f>VLOOKUP(C:C,'[24]SOR RATE'!$A:$D,4,0)</f>
        <v>#N/A</v>
      </c>
      <c r="I49" s="440"/>
    </row>
    <row r="51" spans="1:9">
      <c r="A51" s="797"/>
      <c r="B51" s="1000" t="s">
        <v>2316</v>
      </c>
      <c r="C51" s="1000"/>
      <c r="D51" s="1000"/>
      <c r="E51" s="797"/>
      <c r="F51" s="1000"/>
      <c r="G51" s="1000"/>
      <c r="H51" s="1000"/>
    </row>
    <row r="52" spans="1:9" ht="18.75" customHeight="1">
      <c r="A52" s="2019" t="s">
        <v>1447</v>
      </c>
      <c r="B52" s="2020"/>
      <c r="C52" s="2020"/>
      <c r="D52" s="2020"/>
      <c r="E52" s="2020"/>
      <c r="F52" s="2020"/>
      <c r="G52" s="2021"/>
    </row>
    <row r="53" spans="1:9" ht="28.5" customHeight="1">
      <c r="A53" s="1484">
        <v>2</v>
      </c>
      <c r="B53" s="2183" t="s">
        <v>2315</v>
      </c>
      <c r="C53" s="2183"/>
      <c r="D53" s="2183"/>
      <c r="E53" s="2183"/>
      <c r="F53" s="2183"/>
      <c r="G53" s="2183"/>
      <c r="H53" s="2183"/>
    </row>
    <row r="54" spans="1:9" ht="30" customHeight="1">
      <c r="A54" s="1961" t="s">
        <v>2728</v>
      </c>
      <c r="B54" s="1961"/>
      <c r="C54" s="1961"/>
      <c r="D54" s="1961"/>
      <c r="E54" s="1961"/>
      <c r="F54" s="1961"/>
      <c r="G54" s="1961"/>
    </row>
  </sheetData>
  <mergeCells count="12">
    <mergeCell ref="A52:G52"/>
    <mergeCell ref="A54:G54"/>
    <mergeCell ref="B3:E3"/>
    <mergeCell ref="B1:E1"/>
    <mergeCell ref="B53:H53"/>
    <mergeCell ref="G4:G5"/>
    <mergeCell ref="A4:A5"/>
    <mergeCell ref="B4:B5"/>
    <mergeCell ref="C4:C5"/>
    <mergeCell ref="D4:D5"/>
    <mergeCell ref="E4:E5"/>
    <mergeCell ref="F4:F5"/>
  </mergeCells>
  <conditionalFormatting sqref="B37:B38">
    <cfRule type="cellIs" dxfId="0" priority="1" stopIfTrue="1" operator="equal">
      <formula>"?"</formula>
    </cfRule>
  </conditionalFormatting>
  <pageMargins left="0.17" right="0.17" top="0.18" bottom="0.28999999999999998" header="0.18" footer="0.31496062992125984"/>
  <pageSetup paperSize="9" scale="9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115" zoomScaleNormal="115" zoomScaleSheetLayoutView="70" workbookViewId="0">
      <pane xSplit="3" ySplit="8" topLeftCell="D39" activePane="bottomRight" state="frozen"/>
      <selection pane="topRight" activeCell="D1" sqref="D1"/>
      <selection pane="bottomLeft" activeCell="A9" sqref="A9"/>
      <selection pane="bottomRight" activeCell="G42" sqref="G42"/>
    </sheetView>
  </sheetViews>
  <sheetFormatPr defaultRowHeight="12.75"/>
  <cols>
    <col min="1" max="1" width="6" style="284" customWidth="1"/>
    <col min="2" max="2" width="52.42578125" style="28" customWidth="1"/>
    <col min="3" max="3" width="14.5703125" style="374" customWidth="1"/>
    <col min="4" max="4" width="8.7109375" style="28" customWidth="1"/>
    <col min="5" max="5" width="7.140625" style="28" customWidth="1"/>
    <col min="6" max="6" width="14.7109375" style="28" customWidth="1"/>
    <col min="7" max="7" width="14.5703125" style="28" customWidth="1"/>
    <col min="8" max="8" width="20.7109375" style="28" customWidth="1"/>
    <col min="9" max="9" width="17.85546875" style="28" customWidth="1"/>
    <col min="10" max="10" width="9.140625" style="28"/>
    <col min="11" max="11" width="10.5703125" style="28" bestFit="1" customWidth="1"/>
    <col min="12" max="256" width="9.140625" style="28"/>
    <col min="257" max="257" width="6" style="28" customWidth="1"/>
    <col min="258" max="258" width="52.42578125" style="28" customWidth="1"/>
    <col min="259" max="259" width="11.7109375" style="28" customWidth="1"/>
    <col min="260" max="260" width="6" style="28" customWidth="1"/>
    <col min="261" max="261" width="5.5703125" style="28" customWidth="1"/>
    <col min="262" max="262" width="8.85546875" style="28" customWidth="1"/>
    <col min="263" max="263" width="11" style="28" bestFit="1" customWidth="1"/>
    <col min="264" max="264" width="20.7109375" style="28" customWidth="1"/>
    <col min="265" max="265" width="17.85546875" style="28" customWidth="1"/>
    <col min="266" max="266" width="9.140625" style="28"/>
    <col min="267" max="267" width="10.5703125" style="28" bestFit="1" customWidth="1"/>
    <col min="268" max="512" width="9.140625" style="28"/>
    <col min="513" max="513" width="6" style="28" customWidth="1"/>
    <col min="514" max="514" width="52.42578125" style="28" customWidth="1"/>
    <col min="515" max="515" width="11.7109375" style="28" customWidth="1"/>
    <col min="516" max="516" width="6" style="28" customWidth="1"/>
    <col min="517" max="517" width="5.5703125" style="28" customWidth="1"/>
    <col min="518" max="518" width="8.85546875" style="28" customWidth="1"/>
    <col min="519" max="519" width="11" style="28" bestFit="1" customWidth="1"/>
    <col min="520" max="520" width="20.7109375" style="28" customWidth="1"/>
    <col min="521" max="521" width="17.85546875" style="28" customWidth="1"/>
    <col min="522" max="522" width="9.140625" style="28"/>
    <col min="523" max="523" width="10.5703125" style="28" bestFit="1" customWidth="1"/>
    <col min="524" max="768" width="9.140625" style="28"/>
    <col min="769" max="769" width="6" style="28" customWidth="1"/>
    <col min="770" max="770" width="52.42578125" style="28" customWidth="1"/>
    <col min="771" max="771" width="11.7109375" style="28" customWidth="1"/>
    <col min="772" max="772" width="6" style="28" customWidth="1"/>
    <col min="773" max="773" width="5.5703125" style="28" customWidth="1"/>
    <col min="774" max="774" width="8.85546875" style="28" customWidth="1"/>
    <col min="775" max="775" width="11" style="28" bestFit="1" customWidth="1"/>
    <col min="776" max="776" width="20.7109375" style="28" customWidth="1"/>
    <col min="777" max="777" width="17.85546875" style="28" customWidth="1"/>
    <col min="778" max="778" width="9.140625" style="28"/>
    <col min="779" max="779" width="10.5703125" style="28" bestFit="1" customWidth="1"/>
    <col min="780" max="1024" width="9.140625" style="28"/>
    <col min="1025" max="1025" width="6" style="28" customWidth="1"/>
    <col min="1026" max="1026" width="52.42578125" style="28" customWidth="1"/>
    <col min="1027" max="1027" width="11.7109375" style="28" customWidth="1"/>
    <col min="1028" max="1028" width="6" style="28" customWidth="1"/>
    <col min="1029" max="1029" width="5.5703125" style="28" customWidth="1"/>
    <col min="1030" max="1030" width="8.85546875" style="28" customWidth="1"/>
    <col min="1031" max="1031" width="11" style="28" bestFit="1" customWidth="1"/>
    <col min="1032" max="1032" width="20.7109375" style="28" customWidth="1"/>
    <col min="1033" max="1033" width="17.85546875" style="28" customWidth="1"/>
    <col min="1034" max="1034" width="9.140625" style="28"/>
    <col min="1035" max="1035" width="10.5703125" style="28" bestFit="1" customWidth="1"/>
    <col min="1036" max="1280" width="9.140625" style="28"/>
    <col min="1281" max="1281" width="6" style="28" customWidth="1"/>
    <col min="1282" max="1282" width="52.42578125" style="28" customWidth="1"/>
    <col min="1283" max="1283" width="11.7109375" style="28" customWidth="1"/>
    <col min="1284" max="1284" width="6" style="28" customWidth="1"/>
    <col min="1285" max="1285" width="5.5703125" style="28" customWidth="1"/>
    <col min="1286" max="1286" width="8.85546875" style="28" customWidth="1"/>
    <col min="1287" max="1287" width="11" style="28" bestFit="1" customWidth="1"/>
    <col min="1288" max="1288" width="20.7109375" style="28" customWidth="1"/>
    <col min="1289" max="1289" width="17.85546875" style="28" customWidth="1"/>
    <col min="1290" max="1290" width="9.140625" style="28"/>
    <col min="1291" max="1291" width="10.5703125" style="28" bestFit="1" customWidth="1"/>
    <col min="1292" max="1536" width="9.140625" style="28"/>
    <col min="1537" max="1537" width="6" style="28" customWidth="1"/>
    <col min="1538" max="1538" width="52.42578125" style="28" customWidth="1"/>
    <col min="1539" max="1539" width="11.7109375" style="28" customWidth="1"/>
    <col min="1540" max="1540" width="6" style="28" customWidth="1"/>
    <col min="1541" max="1541" width="5.5703125" style="28" customWidth="1"/>
    <col min="1542" max="1542" width="8.85546875" style="28" customWidth="1"/>
    <col min="1543" max="1543" width="11" style="28" bestFit="1" customWidth="1"/>
    <col min="1544" max="1544" width="20.7109375" style="28" customWidth="1"/>
    <col min="1545" max="1545" width="17.85546875" style="28" customWidth="1"/>
    <col min="1546" max="1546" width="9.140625" style="28"/>
    <col min="1547" max="1547" width="10.5703125" style="28" bestFit="1" customWidth="1"/>
    <col min="1548" max="1792" width="9.140625" style="28"/>
    <col min="1793" max="1793" width="6" style="28" customWidth="1"/>
    <col min="1794" max="1794" width="52.42578125" style="28" customWidth="1"/>
    <col min="1795" max="1795" width="11.7109375" style="28" customWidth="1"/>
    <col min="1796" max="1796" width="6" style="28" customWidth="1"/>
    <col min="1797" max="1797" width="5.5703125" style="28" customWidth="1"/>
    <col min="1798" max="1798" width="8.85546875" style="28" customWidth="1"/>
    <col min="1799" max="1799" width="11" style="28" bestFit="1" customWidth="1"/>
    <col min="1800" max="1800" width="20.7109375" style="28" customWidth="1"/>
    <col min="1801" max="1801" width="17.85546875" style="28" customWidth="1"/>
    <col min="1802" max="1802" width="9.140625" style="28"/>
    <col min="1803" max="1803" width="10.5703125" style="28" bestFit="1" customWidth="1"/>
    <col min="1804" max="2048" width="9.140625" style="28"/>
    <col min="2049" max="2049" width="6" style="28" customWidth="1"/>
    <col min="2050" max="2050" width="52.42578125" style="28" customWidth="1"/>
    <col min="2051" max="2051" width="11.7109375" style="28" customWidth="1"/>
    <col min="2052" max="2052" width="6" style="28" customWidth="1"/>
    <col min="2053" max="2053" width="5.5703125" style="28" customWidth="1"/>
    <col min="2054" max="2054" width="8.85546875" style="28" customWidth="1"/>
    <col min="2055" max="2055" width="11" style="28" bestFit="1" customWidth="1"/>
    <col min="2056" max="2056" width="20.7109375" style="28" customWidth="1"/>
    <col min="2057" max="2057" width="17.85546875" style="28" customWidth="1"/>
    <col min="2058" max="2058" width="9.140625" style="28"/>
    <col min="2059" max="2059" width="10.5703125" style="28" bestFit="1" customWidth="1"/>
    <col min="2060" max="2304" width="9.140625" style="28"/>
    <col min="2305" max="2305" width="6" style="28" customWidth="1"/>
    <col min="2306" max="2306" width="52.42578125" style="28" customWidth="1"/>
    <col min="2307" max="2307" width="11.7109375" style="28" customWidth="1"/>
    <col min="2308" max="2308" width="6" style="28" customWidth="1"/>
    <col min="2309" max="2309" width="5.5703125" style="28" customWidth="1"/>
    <col min="2310" max="2310" width="8.85546875" style="28" customWidth="1"/>
    <col min="2311" max="2311" width="11" style="28" bestFit="1" customWidth="1"/>
    <col min="2312" max="2312" width="20.7109375" style="28" customWidth="1"/>
    <col min="2313" max="2313" width="17.85546875" style="28" customWidth="1"/>
    <col min="2314" max="2314" width="9.140625" style="28"/>
    <col min="2315" max="2315" width="10.5703125" style="28" bestFit="1" customWidth="1"/>
    <col min="2316" max="2560" width="9.140625" style="28"/>
    <col min="2561" max="2561" width="6" style="28" customWidth="1"/>
    <col min="2562" max="2562" width="52.42578125" style="28" customWidth="1"/>
    <col min="2563" max="2563" width="11.7109375" style="28" customWidth="1"/>
    <col min="2564" max="2564" width="6" style="28" customWidth="1"/>
    <col min="2565" max="2565" width="5.5703125" style="28" customWidth="1"/>
    <col min="2566" max="2566" width="8.85546875" style="28" customWidth="1"/>
    <col min="2567" max="2567" width="11" style="28" bestFit="1" customWidth="1"/>
    <col min="2568" max="2568" width="20.7109375" style="28" customWidth="1"/>
    <col min="2569" max="2569" width="17.85546875" style="28" customWidth="1"/>
    <col min="2570" max="2570" width="9.140625" style="28"/>
    <col min="2571" max="2571" width="10.5703125" style="28" bestFit="1" customWidth="1"/>
    <col min="2572" max="2816" width="9.140625" style="28"/>
    <col min="2817" max="2817" width="6" style="28" customWidth="1"/>
    <col min="2818" max="2818" width="52.42578125" style="28" customWidth="1"/>
    <col min="2819" max="2819" width="11.7109375" style="28" customWidth="1"/>
    <col min="2820" max="2820" width="6" style="28" customWidth="1"/>
    <col min="2821" max="2821" width="5.5703125" style="28" customWidth="1"/>
    <col min="2822" max="2822" width="8.85546875" style="28" customWidth="1"/>
    <col min="2823" max="2823" width="11" style="28" bestFit="1" customWidth="1"/>
    <col min="2824" max="2824" width="20.7109375" style="28" customWidth="1"/>
    <col min="2825" max="2825" width="17.85546875" style="28" customWidth="1"/>
    <col min="2826" max="2826" width="9.140625" style="28"/>
    <col min="2827" max="2827" width="10.5703125" style="28" bestFit="1" customWidth="1"/>
    <col min="2828" max="3072" width="9.140625" style="28"/>
    <col min="3073" max="3073" width="6" style="28" customWidth="1"/>
    <col min="3074" max="3074" width="52.42578125" style="28" customWidth="1"/>
    <col min="3075" max="3075" width="11.7109375" style="28" customWidth="1"/>
    <col min="3076" max="3076" width="6" style="28" customWidth="1"/>
    <col min="3077" max="3077" width="5.5703125" style="28" customWidth="1"/>
    <col min="3078" max="3078" width="8.85546875" style="28" customWidth="1"/>
    <col min="3079" max="3079" width="11" style="28" bestFit="1" customWidth="1"/>
    <col min="3080" max="3080" width="20.7109375" style="28" customWidth="1"/>
    <col min="3081" max="3081" width="17.85546875" style="28" customWidth="1"/>
    <col min="3082" max="3082" width="9.140625" style="28"/>
    <col min="3083" max="3083" width="10.5703125" style="28" bestFit="1" customWidth="1"/>
    <col min="3084" max="3328" width="9.140625" style="28"/>
    <col min="3329" max="3329" width="6" style="28" customWidth="1"/>
    <col min="3330" max="3330" width="52.42578125" style="28" customWidth="1"/>
    <col min="3331" max="3331" width="11.7109375" style="28" customWidth="1"/>
    <col min="3332" max="3332" width="6" style="28" customWidth="1"/>
    <col min="3333" max="3333" width="5.5703125" style="28" customWidth="1"/>
    <col min="3334" max="3334" width="8.85546875" style="28" customWidth="1"/>
    <col min="3335" max="3335" width="11" style="28" bestFit="1" customWidth="1"/>
    <col min="3336" max="3336" width="20.7109375" style="28" customWidth="1"/>
    <col min="3337" max="3337" width="17.85546875" style="28" customWidth="1"/>
    <col min="3338" max="3338" width="9.140625" style="28"/>
    <col min="3339" max="3339" width="10.5703125" style="28" bestFit="1" customWidth="1"/>
    <col min="3340" max="3584" width="9.140625" style="28"/>
    <col min="3585" max="3585" width="6" style="28" customWidth="1"/>
    <col min="3586" max="3586" width="52.42578125" style="28" customWidth="1"/>
    <col min="3587" max="3587" width="11.7109375" style="28" customWidth="1"/>
    <col min="3588" max="3588" width="6" style="28" customWidth="1"/>
    <col min="3589" max="3589" width="5.5703125" style="28" customWidth="1"/>
    <col min="3590" max="3590" width="8.85546875" style="28" customWidth="1"/>
    <col min="3591" max="3591" width="11" style="28" bestFit="1" customWidth="1"/>
    <col min="3592" max="3592" width="20.7109375" style="28" customWidth="1"/>
    <col min="3593" max="3593" width="17.85546875" style="28" customWidth="1"/>
    <col min="3594" max="3594" width="9.140625" style="28"/>
    <col min="3595" max="3595" width="10.5703125" style="28" bestFit="1" customWidth="1"/>
    <col min="3596" max="3840" width="9.140625" style="28"/>
    <col min="3841" max="3841" width="6" style="28" customWidth="1"/>
    <col min="3842" max="3842" width="52.42578125" style="28" customWidth="1"/>
    <col min="3843" max="3843" width="11.7109375" style="28" customWidth="1"/>
    <col min="3844" max="3844" width="6" style="28" customWidth="1"/>
    <col min="3845" max="3845" width="5.5703125" style="28" customWidth="1"/>
    <col min="3846" max="3846" width="8.85546875" style="28" customWidth="1"/>
    <col min="3847" max="3847" width="11" style="28" bestFit="1" customWidth="1"/>
    <col min="3848" max="3848" width="20.7109375" style="28" customWidth="1"/>
    <col min="3849" max="3849" width="17.85546875" style="28" customWidth="1"/>
    <col min="3850" max="3850" width="9.140625" style="28"/>
    <col min="3851" max="3851" width="10.5703125" style="28" bestFit="1" customWidth="1"/>
    <col min="3852" max="4096" width="9.140625" style="28"/>
    <col min="4097" max="4097" width="6" style="28" customWidth="1"/>
    <col min="4098" max="4098" width="52.42578125" style="28" customWidth="1"/>
    <col min="4099" max="4099" width="11.7109375" style="28" customWidth="1"/>
    <col min="4100" max="4100" width="6" style="28" customWidth="1"/>
    <col min="4101" max="4101" width="5.5703125" style="28" customWidth="1"/>
    <col min="4102" max="4102" width="8.85546875" style="28" customWidth="1"/>
    <col min="4103" max="4103" width="11" style="28" bestFit="1" customWidth="1"/>
    <col min="4104" max="4104" width="20.7109375" style="28" customWidth="1"/>
    <col min="4105" max="4105" width="17.85546875" style="28" customWidth="1"/>
    <col min="4106" max="4106" width="9.140625" style="28"/>
    <col min="4107" max="4107" width="10.5703125" style="28" bestFit="1" customWidth="1"/>
    <col min="4108" max="4352" width="9.140625" style="28"/>
    <col min="4353" max="4353" width="6" style="28" customWidth="1"/>
    <col min="4354" max="4354" width="52.42578125" style="28" customWidth="1"/>
    <col min="4355" max="4355" width="11.7109375" style="28" customWidth="1"/>
    <col min="4356" max="4356" width="6" style="28" customWidth="1"/>
    <col min="4357" max="4357" width="5.5703125" style="28" customWidth="1"/>
    <col min="4358" max="4358" width="8.85546875" style="28" customWidth="1"/>
    <col min="4359" max="4359" width="11" style="28" bestFit="1" customWidth="1"/>
    <col min="4360" max="4360" width="20.7109375" style="28" customWidth="1"/>
    <col min="4361" max="4361" width="17.85546875" style="28" customWidth="1"/>
    <col min="4362" max="4362" width="9.140625" style="28"/>
    <col min="4363" max="4363" width="10.5703125" style="28" bestFit="1" customWidth="1"/>
    <col min="4364" max="4608" width="9.140625" style="28"/>
    <col min="4609" max="4609" width="6" style="28" customWidth="1"/>
    <col min="4610" max="4610" width="52.42578125" style="28" customWidth="1"/>
    <col min="4611" max="4611" width="11.7109375" style="28" customWidth="1"/>
    <col min="4612" max="4612" width="6" style="28" customWidth="1"/>
    <col min="4613" max="4613" width="5.5703125" style="28" customWidth="1"/>
    <col min="4614" max="4614" width="8.85546875" style="28" customWidth="1"/>
    <col min="4615" max="4615" width="11" style="28" bestFit="1" customWidth="1"/>
    <col min="4616" max="4616" width="20.7109375" style="28" customWidth="1"/>
    <col min="4617" max="4617" width="17.85546875" style="28" customWidth="1"/>
    <col min="4618" max="4618" width="9.140625" style="28"/>
    <col min="4619" max="4619" width="10.5703125" style="28" bestFit="1" customWidth="1"/>
    <col min="4620" max="4864" width="9.140625" style="28"/>
    <col min="4865" max="4865" width="6" style="28" customWidth="1"/>
    <col min="4866" max="4866" width="52.42578125" style="28" customWidth="1"/>
    <col min="4867" max="4867" width="11.7109375" style="28" customWidth="1"/>
    <col min="4868" max="4868" width="6" style="28" customWidth="1"/>
    <col min="4869" max="4869" width="5.5703125" style="28" customWidth="1"/>
    <col min="4870" max="4870" width="8.85546875" style="28" customWidth="1"/>
    <col min="4871" max="4871" width="11" style="28" bestFit="1" customWidth="1"/>
    <col min="4872" max="4872" width="20.7109375" style="28" customWidth="1"/>
    <col min="4873" max="4873" width="17.85546875" style="28" customWidth="1"/>
    <col min="4874" max="4874" width="9.140625" style="28"/>
    <col min="4875" max="4875" width="10.5703125" style="28" bestFit="1" customWidth="1"/>
    <col min="4876" max="5120" width="9.140625" style="28"/>
    <col min="5121" max="5121" width="6" style="28" customWidth="1"/>
    <col min="5122" max="5122" width="52.42578125" style="28" customWidth="1"/>
    <col min="5123" max="5123" width="11.7109375" style="28" customWidth="1"/>
    <col min="5124" max="5124" width="6" style="28" customWidth="1"/>
    <col min="5125" max="5125" width="5.5703125" style="28" customWidth="1"/>
    <col min="5126" max="5126" width="8.85546875" style="28" customWidth="1"/>
    <col min="5127" max="5127" width="11" style="28" bestFit="1" customWidth="1"/>
    <col min="5128" max="5128" width="20.7109375" style="28" customWidth="1"/>
    <col min="5129" max="5129" width="17.85546875" style="28" customWidth="1"/>
    <col min="5130" max="5130" width="9.140625" style="28"/>
    <col min="5131" max="5131" width="10.5703125" style="28" bestFit="1" customWidth="1"/>
    <col min="5132" max="5376" width="9.140625" style="28"/>
    <col min="5377" max="5377" width="6" style="28" customWidth="1"/>
    <col min="5378" max="5378" width="52.42578125" style="28" customWidth="1"/>
    <col min="5379" max="5379" width="11.7109375" style="28" customWidth="1"/>
    <col min="5380" max="5380" width="6" style="28" customWidth="1"/>
    <col min="5381" max="5381" width="5.5703125" style="28" customWidth="1"/>
    <col min="5382" max="5382" width="8.85546875" style="28" customWidth="1"/>
    <col min="5383" max="5383" width="11" style="28" bestFit="1" customWidth="1"/>
    <col min="5384" max="5384" width="20.7109375" style="28" customWidth="1"/>
    <col min="5385" max="5385" width="17.85546875" style="28" customWidth="1"/>
    <col min="5386" max="5386" width="9.140625" style="28"/>
    <col min="5387" max="5387" width="10.5703125" style="28" bestFit="1" customWidth="1"/>
    <col min="5388" max="5632" width="9.140625" style="28"/>
    <col min="5633" max="5633" width="6" style="28" customWidth="1"/>
    <col min="5634" max="5634" width="52.42578125" style="28" customWidth="1"/>
    <col min="5635" max="5635" width="11.7109375" style="28" customWidth="1"/>
    <col min="5636" max="5636" width="6" style="28" customWidth="1"/>
    <col min="5637" max="5637" width="5.5703125" style="28" customWidth="1"/>
    <col min="5638" max="5638" width="8.85546875" style="28" customWidth="1"/>
    <col min="5639" max="5639" width="11" style="28" bestFit="1" customWidth="1"/>
    <col min="5640" max="5640" width="20.7109375" style="28" customWidth="1"/>
    <col min="5641" max="5641" width="17.85546875" style="28" customWidth="1"/>
    <col min="5642" max="5642" width="9.140625" style="28"/>
    <col min="5643" max="5643" width="10.5703125" style="28" bestFit="1" customWidth="1"/>
    <col min="5644" max="5888" width="9.140625" style="28"/>
    <col min="5889" max="5889" width="6" style="28" customWidth="1"/>
    <col min="5890" max="5890" width="52.42578125" style="28" customWidth="1"/>
    <col min="5891" max="5891" width="11.7109375" style="28" customWidth="1"/>
    <col min="5892" max="5892" width="6" style="28" customWidth="1"/>
    <col min="5893" max="5893" width="5.5703125" style="28" customWidth="1"/>
    <col min="5894" max="5894" width="8.85546875" style="28" customWidth="1"/>
    <col min="5895" max="5895" width="11" style="28" bestFit="1" customWidth="1"/>
    <col min="5896" max="5896" width="20.7109375" style="28" customWidth="1"/>
    <col min="5897" max="5897" width="17.85546875" style="28" customWidth="1"/>
    <col min="5898" max="5898" width="9.140625" style="28"/>
    <col min="5899" max="5899" width="10.5703125" style="28" bestFit="1" customWidth="1"/>
    <col min="5900" max="6144" width="9.140625" style="28"/>
    <col min="6145" max="6145" width="6" style="28" customWidth="1"/>
    <col min="6146" max="6146" width="52.42578125" style="28" customWidth="1"/>
    <col min="6147" max="6147" width="11.7109375" style="28" customWidth="1"/>
    <col min="6148" max="6148" width="6" style="28" customWidth="1"/>
    <col min="6149" max="6149" width="5.5703125" style="28" customWidth="1"/>
    <col min="6150" max="6150" width="8.85546875" style="28" customWidth="1"/>
    <col min="6151" max="6151" width="11" style="28" bestFit="1" customWidth="1"/>
    <col min="6152" max="6152" width="20.7109375" style="28" customWidth="1"/>
    <col min="6153" max="6153" width="17.85546875" style="28" customWidth="1"/>
    <col min="6154" max="6154" width="9.140625" style="28"/>
    <col min="6155" max="6155" width="10.5703125" style="28" bestFit="1" customWidth="1"/>
    <col min="6156" max="6400" width="9.140625" style="28"/>
    <col min="6401" max="6401" width="6" style="28" customWidth="1"/>
    <col min="6402" max="6402" width="52.42578125" style="28" customWidth="1"/>
    <col min="6403" max="6403" width="11.7109375" style="28" customWidth="1"/>
    <col min="6404" max="6404" width="6" style="28" customWidth="1"/>
    <col min="6405" max="6405" width="5.5703125" style="28" customWidth="1"/>
    <col min="6406" max="6406" width="8.85546875" style="28" customWidth="1"/>
    <col min="6407" max="6407" width="11" style="28" bestFit="1" customWidth="1"/>
    <col min="6408" max="6408" width="20.7109375" style="28" customWidth="1"/>
    <col min="6409" max="6409" width="17.85546875" style="28" customWidth="1"/>
    <col min="6410" max="6410" width="9.140625" style="28"/>
    <col min="6411" max="6411" width="10.5703125" style="28" bestFit="1" customWidth="1"/>
    <col min="6412" max="6656" width="9.140625" style="28"/>
    <col min="6657" max="6657" width="6" style="28" customWidth="1"/>
    <col min="6658" max="6658" width="52.42578125" style="28" customWidth="1"/>
    <col min="6659" max="6659" width="11.7109375" style="28" customWidth="1"/>
    <col min="6660" max="6660" width="6" style="28" customWidth="1"/>
    <col min="6661" max="6661" width="5.5703125" style="28" customWidth="1"/>
    <col min="6662" max="6662" width="8.85546875" style="28" customWidth="1"/>
    <col min="6663" max="6663" width="11" style="28" bestFit="1" customWidth="1"/>
    <col min="6664" max="6664" width="20.7109375" style="28" customWidth="1"/>
    <col min="6665" max="6665" width="17.85546875" style="28" customWidth="1"/>
    <col min="6666" max="6666" width="9.140625" style="28"/>
    <col min="6667" max="6667" width="10.5703125" style="28" bestFit="1" customWidth="1"/>
    <col min="6668" max="6912" width="9.140625" style="28"/>
    <col min="6913" max="6913" width="6" style="28" customWidth="1"/>
    <col min="6914" max="6914" width="52.42578125" style="28" customWidth="1"/>
    <col min="6915" max="6915" width="11.7109375" style="28" customWidth="1"/>
    <col min="6916" max="6916" width="6" style="28" customWidth="1"/>
    <col min="6917" max="6917" width="5.5703125" style="28" customWidth="1"/>
    <col min="6918" max="6918" width="8.85546875" style="28" customWidth="1"/>
    <col min="6919" max="6919" width="11" style="28" bestFit="1" customWidth="1"/>
    <col min="6920" max="6920" width="20.7109375" style="28" customWidth="1"/>
    <col min="6921" max="6921" width="17.85546875" style="28" customWidth="1"/>
    <col min="6922" max="6922" width="9.140625" style="28"/>
    <col min="6923" max="6923" width="10.5703125" style="28" bestFit="1" customWidth="1"/>
    <col min="6924" max="7168" width="9.140625" style="28"/>
    <col min="7169" max="7169" width="6" style="28" customWidth="1"/>
    <col min="7170" max="7170" width="52.42578125" style="28" customWidth="1"/>
    <col min="7171" max="7171" width="11.7109375" style="28" customWidth="1"/>
    <col min="7172" max="7172" width="6" style="28" customWidth="1"/>
    <col min="7173" max="7173" width="5.5703125" style="28" customWidth="1"/>
    <col min="7174" max="7174" width="8.85546875" style="28" customWidth="1"/>
    <col min="7175" max="7175" width="11" style="28" bestFit="1" customWidth="1"/>
    <col min="7176" max="7176" width="20.7109375" style="28" customWidth="1"/>
    <col min="7177" max="7177" width="17.85546875" style="28" customWidth="1"/>
    <col min="7178" max="7178" width="9.140625" style="28"/>
    <col min="7179" max="7179" width="10.5703125" style="28" bestFit="1" customWidth="1"/>
    <col min="7180" max="7424" width="9.140625" style="28"/>
    <col min="7425" max="7425" width="6" style="28" customWidth="1"/>
    <col min="7426" max="7426" width="52.42578125" style="28" customWidth="1"/>
    <col min="7427" max="7427" width="11.7109375" style="28" customWidth="1"/>
    <col min="7428" max="7428" width="6" style="28" customWidth="1"/>
    <col min="7429" max="7429" width="5.5703125" style="28" customWidth="1"/>
    <col min="7430" max="7430" width="8.85546875" style="28" customWidth="1"/>
    <col min="7431" max="7431" width="11" style="28" bestFit="1" customWidth="1"/>
    <col min="7432" max="7432" width="20.7109375" style="28" customWidth="1"/>
    <col min="7433" max="7433" width="17.85546875" style="28" customWidth="1"/>
    <col min="7434" max="7434" width="9.140625" style="28"/>
    <col min="7435" max="7435" width="10.5703125" style="28" bestFit="1" customWidth="1"/>
    <col min="7436" max="7680" width="9.140625" style="28"/>
    <col min="7681" max="7681" width="6" style="28" customWidth="1"/>
    <col min="7682" max="7682" width="52.42578125" style="28" customWidth="1"/>
    <col min="7683" max="7683" width="11.7109375" style="28" customWidth="1"/>
    <col min="7684" max="7684" width="6" style="28" customWidth="1"/>
    <col min="7685" max="7685" width="5.5703125" style="28" customWidth="1"/>
    <col min="7686" max="7686" width="8.85546875" style="28" customWidth="1"/>
    <col min="7687" max="7687" width="11" style="28" bestFit="1" customWidth="1"/>
    <col min="7688" max="7688" width="20.7109375" style="28" customWidth="1"/>
    <col min="7689" max="7689" width="17.85546875" style="28" customWidth="1"/>
    <col min="7690" max="7690" width="9.140625" style="28"/>
    <col min="7691" max="7691" width="10.5703125" style="28" bestFit="1" customWidth="1"/>
    <col min="7692" max="7936" width="9.140625" style="28"/>
    <col min="7937" max="7937" width="6" style="28" customWidth="1"/>
    <col min="7938" max="7938" width="52.42578125" style="28" customWidth="1"/>
    <col min="7939" max="7939" width="11.7109375" style="28" customWidth="1"/>
    <col min="7940" max="7940" width="6" style="28" customWidth="1"/>
    <col min="7941" max="7941" width="5.5703125" style="28" customWidth="1"/>
    <col min="7942" max="7942" width="8.85546875" style="28" customWidth="1"/>
    <col min="7943" max="7943" width="11" style="28" bestFit="1" customWidth="1"/>
    <col min="7944" max="7944" width="20.7109375" style="28" customWidth="1"/>
    <col min="7945" max="7945" width="17.85546875" style="28" customWidth="1"/>
    <col min="7946" max="7946" width="9.140625" style="28"/>
    <col min="7947" max="7947" width="10.5703125" style="28" bestFit="1" customWidth="1"/>
    <col min="7948" max="8192" width="9.140625" style="28"/>
    <col min="8193" max="8193" width="6" style="28" customWidth="1"/>
    <col min="8194" max="8194" width="52.42578125" style="28" customWidth="1"/>
    <col min="8195" max="8195" width="11.7109375" style="28" customWidth="1"/>
    <col min="8196" max="8196" width="6" style="28" customWidth="1"/>
    <col min="8197" max="8197" width="5.5703125" style="28" customWidth="1"/>
    <col min="8198" max="8198" width="8.85546875" style="28" customWidth="1"/>
    <col min="8199" max="8199" width="11" style="28" bestFit="1" customWidth="1"/>
    <col min="8200" max="8200" width="20.7109375" style="28" customWidth="1"/>
    <col min="8201" max="8201" width="17.85546875" style="28" customWidth="1"/>
    <col min="8202" max="8202" width="9.140625" style="28"/>
    <col min="8203" max="8203" width="10.5703125" style="28" bestFit="1" customWidth="1"/>
    <col min="8204" max="8448" width="9.140625" style="28"/>
    <col min="8449" max="8449" width="6" style="28" customWidth="1"/>
    <col min="8450" max="8450" width="52.42578125" style="28" customWidth="1"/>
    <col min="8451" max="8451" width="11.7109375" style="28" customWidth="1"/>
    <col min="8452" max="8452" width="6" style="28" customWidth="1"/>
    <col min="8453" max="8453" width="5.5703125" style="28" customWidth="1"/>
    <col min="8454" max="8454" width="8.85546875" style="28" customWidth="1"/>
    <col min="8455" max="8455" width="11" style="28" bestFit="1" customWidth="1"/>
    <col min="8456" max="8456" width="20.7109375" style="28" customWidth="1"/>
    <col min="8457" max="8457" width="17.85546875" style="28" customWidth="1"/>
    <col min="8458" max="8458" width="9.140625" style="28"/>
    <col min="8459" max="8459" width="10.5703125" style="28" bestFit="1" customWidth="1"/>
    <col min="8460" max="8704" width="9.140625" style="28"/>
    <col min="8705" max="8705" width="6" style="28" customWidth="1"/>
    <col min="8706" max="8706" width="52.42578125" style="28" customWidth="1"/>
    <col min="8707" max="8707" width="11.7109375" style="28" customWidth="1"/>
    <col min="8708" max="8708" width="6" style="28" customWidth="1"/>
    <col min="8709" max="8709" width="5.5703125" style="28" customWidth="1"/>
    <col min="8710" max="8710" width="8.85546875" style="28" customWidth="1"/>
    <col min="8711" max="8711" width="11" style="28" bestFit="1" customWidth="1"/>
    <col min="8712" max="8712" width="20.7109375" style="28" customWidth="1"/>
    <col min="8713" max="8713" width="17.85546875" style="28" customWidth="1"/>
    <col min="8714" max="8714" width="9.140625" style="28"/>
    <col min="8715" max="8715" width="10.5703125" style="28" bestFit="1" customWidth="1"/>
    <col min="8716" max="8960" width="9.140625" style="28"/>
    <col min="8961" max="8961" width="6" style="28" customWidth="1"/>
    <col min="8962" max="8962" width="52.42578125" style="28" customWidth="1"/>
    <col min="8963" max="8963" width="11.7109375" style="28" customWidth="1"/>
    <col min="8964" max="8964" width="6" style="28" customWidth="1"/>
    <col min="8965" max="8965" width="5.5703125" style="28" customWidth="1"/>
    <col min="8966" max="8966" width="8.85546875" style="28" customWidth="1"/>
    <col min="8967" max="8967" width="11" style="28" bestFit="1" customWidth="1"/>
    <col min="8968" max="8968" width="20.7109375" style="28" customWidth="1"/>
    <col min="8969" max="8969" width="17.85546875" style="28" customWidth="1"/>
    <col min="8970" max="8970" width="9.140625" style="28"/>
    <col min="8971" max="8971" width="10.5703125" style="28" bestFit="1" customWidth="1"/>
    <col min="8972" max="9216" width="9.140625" style="28"/>
    <col min="9217" max="9217" width="6" style="28" customWidth="1"/>
    <col min="9218" max="9218" width="52.42578125" style="28" customWidth="1"/>
    <col min="9219" max="9219" width="11.7109375" style="28" customWidth="1"/>
    <col min="9220" max="9220" width="6" style="28" customWidth="1"/>
    <col min="9221" max="9221" width="5.5703125" style="28" customWidth="1"/>
    <col min="9222" max="9222" width="8.85546875" style="28" customWidth="1"/>
    <col min="9223" max="9223" width="11" style="28" bestFit="1" customWidth="1"/>
    <col min="9224" max="9224" width="20.7109375" style="28" customWidth="1"/>
    <col min="9225" max="9225" width="17.85546875" style="28" customWidth="1"/>
    <col min="9226" max="9226" width="9.140625" style="28"/>
    <col min="9227" max="9227" width="10.5703125" style="28" bestFit="1" customWidth="1"/>
    <col min="9228" max="9472" width="9.140625" style="28"/>
    <col min="9473" max="9473" width="6" style="28" customWidth="1"/>
    <col min="9474" max="9474" width="52.42578125" style="28" customWidth="1"/>
    <col min="9475" max="9475" width="11.7109375" style="28" customWidth="1"/>
    <col min="9476" max="9476" width="6" style="28" customWidth="1"/>
    <col min="9477" max="9477" width="5.5703125" style="28" customWidth="1"/>
    <col min="9478" max="9478" width="8.85546875" style="28" customWidth="1"/>
    <col min="9479" max="9479" width="11" style="28" bestFit="1" customWidth="1"/>
    <col min="9480" max="9480" width="20.7109375" style="28" customWidth="1"/>
    <col min="9481" max="9481" width="17.85546875" style="28" customWidth="1"/>
    <col min="9482" max="9482" width="9.140625" style="28"/>
    <col min="9483" max="9483" width="10.5703125" style="28" bestFit="1" customWidth="1"/>
    <col min="9484" max="9728" width="9.140625" style="28"/>
    <col min="9729" max="9729" width="6" style="28" customWidth="1"/>
    <col min="9730" max="9730" width="52.42578125" style="28" customWidth="1"/>
    <col min="9731" max="9731" width="11.7109375" style="28" customWidth="1"/>
    <col min="9732" max="9732" width="6" style="28" customWidth="1"/>
    <col min="9733" max="9733" width="5.5703125" style="28" customWidth="1"/>
    <col min="9734" max="9734" width="8.85546875" style="28" customWidth="1"/>
    <col min="9735" max="9735" width="11" style="28" bestFit="1" customWidth="1"/>
    <col min="9736" max="9736" width="20.7109375" style="28" customWidth="1"/>
    <col min="9737" max="9737" width="17.85546875" style="28" customWidth="1"/>
    <col min="9738" max="9738" width="9.140625" style="28"/>
    <col min="9739" max="9739" width="10.5703125" style="28" bestFit="1" customWidth="1"/>
    <col min="9740" max="9984" width="9.140625" style="28"/>
    <col min="9985" max="9985" width="6" style="28" customWidth="1"/>
    <col min="9986" max="9986" width="52.42578125" style="28" customWidth="1"/>
    <col min="9987" max="9987" width="11.7109375" style="28" customWidth="1"/>
    <col min="9988" max="9988" width="6" style="28" customWidth="1"/>
    <col min="9989" max="9989" width="5.5703125" style="28" customWidth="1"/>
    <col min="9990" max="9990" width="8.85546875" style="28" customWidth="1"/>
    <col min="9991" max="9991" width="11" style="28" bestFit="1" customWidth="1"/>
    <col min="9992" max="9992" width="20.7109375" style="28" customWidth="1"/>
    <col min="9993" max="9993" width="17.85546875" style="28" customWidth="1"/>
    <col min="9994" max="9994" width="9.140625" style="28"/>
    <col min="9995" max="9995" width="10.5703125" style="28" bestFit="1" customWidth="1"/>
    <col min="9996" max="10240" width="9.140625" style="28"/>
    <col min="10241" max="10241" width="6" style="28" customWidth="1"/>
    <col min="10242" max="10242" width="52.42578125" style="28" customWidth="1"/>
    <col min="10243" max="10243" width="11.7109375" style="28" customWidth="1"/>
    <col min="10244" max="10244" width="6" style="28" customWidth="1"/>
    <col min="10245" max="10245" width="5.5703125" style="28" customWidth="1"/>
    <col min="10246" max="10246" width="8.85546875" style="28" customWidth="1"/>
    <col min="10247" max="10247" width="11" style="28" bestFit="1" customWidth="1"/>
    <col min="10248" max="10248" width="20.7109375" style="28" customWidth="1"/>
    <col min="10249" max="10249" width="17.85546875" style="28" customWidth="1"/>
    <col min="10250" max="10250" width="9.140625" style="28"/>
    <col min="10251" max="10251" width="10.5703125" style="28" bestFit="1" customWidth="1"/>
    <col min="10252" max="10496" width="9.140625" style="28"/>
    <col min="10497" max="10497" width="6" style="28" customWidth="1"/>
    <col min="10498" max="10498" width="52.42578125" style="28" customWidth="1"/>
    <col min="10499" max="10499" width="11.7109375" style="28" customWidth="1"/>
    <col min="10500" max="10500" width="6" style="28" customWidth="1"/>
    <col min="10501" max="10501" width="5.5703125" style="28" customWidth="1"/>
    <col min="10502" max="10502" width="8.85546875" style="28" customWidth="1"/>
    <col min="10503" max="10503" width="11" style="28" bestFit="1" customWidth="1"/>
    <col min="10504" max="10504" width="20.7109375" style="28" customWidth="1"/>
    <col min="10505" max="10505" width="17.85546875" style="28" customWidth="1"/>
    <col min="10506" max="10506" width="9.140625" style="28"/>
    <col min="10507" max="10507" width="10.5703125" style="28" bestFit="1" customWidth="1"/>
    <col min="10508" max="10752" width="9.140625" style="28"/>
    <col min="10753" max="10753" width="6" style="28" customWidth="1"/>
    <col min="10754" max="10754" width="52.42578125" style="28" customWidth="1"/>
    <col min="10755" max="10755" width="11.7109375" style="28" customWidth="1"/>
    <col min="10756" max="10756" width="6" style="28" customWidth="1"/>
    <col min="10757" max="10757" width="5.5703125" style="28" customWidth="1"/>
    <col min="10758" max="10758" width="8.85546875" style="28" customWidth="1"/>
    <col min="10759" max="10759" width="11" style="28" bestFit="1" customWidth="1"/>
    <col min="10760" max="10760" width="20.7109375" style="28" customWidth="1"/>
    <col min="10761" max="10761" width="17.85546875" style="28" customWidth="1"/>
    <col min="10762" max="10762" width="9.140625" style="28"/>
    <col min="10763" max="10763" width="10.5703125" style="28" bestFit="1" customWidth="1"/>
    <col min="10764" max="11008" width="9.140625" style="28"/>
    <col min="11009" max="11009" width="6" style="28" customWidth="1"/>
    <col min="11010" max="11010" width="52.42578125" style="28" customWidth="1"/>
    <col min="11011" max="11011" width="11.7109375" style="28" customWidth="1"/>
    <col min="11012" max="11012" width="6" style="28" customWidth="1"/>
    <col min="11013" max="11013" width="5.5703125" style="28" customWidth="1"/>
    <col min="11014" max="11014" width="8.85546875" style="28" customWidth="1"/>
    <col min="11015" max="11015" width="11" style="28" bestFit="1" customWidth="1"/>
    <col min="11016" max="11016" width="20.7109375" style="28" customWidth="1"/>
    <col min="11017" max="11017" width="17.85546875" style="28" customWidth="1"/>
    <col min="11018" max="11018" width="9.140625" style="28"/>
    <col min="11019" max="11019" width="10.5703125" style="28" bestFit="1" customWidth="1"/>
    <col min="11020" max="11264" width="9.140625" style="28"/>
    <col min="11265" max="11265" width="6" style="28" customWidth="1"/>
    <col min="11266" max="11266" width="52.42578125" style="28" customWidth="1"/>
    <col min="11267" max="11267" width="11.7109375" style="28" customWidth="1"/>
    <col min="11268" max="11268" width="6" style="28" customWidth="1"/>
    <col min="11269" max="11269" width="5.5703125" style="28" customWidth="1"/>
    <col min="11270" max="11270" width="8.85546875" style="28" customWidth="1"/>
    <col min="11271" max="11271" width="11" style="28" bestFit="1" customWidth="1"/>
    <col min="11272" max="11272" width="20.7109375" style="28" customWidth="1"/>
    <col min="11273" max="11273" width="17.85546875" style="28" customWidth="1"/>
    <col min="11274" max="11274" width="9.140625" style="28"/>
    <col min="11275" max="11275" width="10.5703125" style="28" bestFit="1" customWidth="1"/>
    <col min="11276" max="11520" width="9.140625" style="28"/>
    <col min="11521" max="11521" width="6" style="28" customWidth="1"/>
    <col min="11522" max="11522" width="52.42578125" style="28" customWidth="1"/>
    <col min="11523" max="11523" width="11.7109375" style="28" customWidth="1"/>
    <col min="11524" max="11524" width="6" style="28" customWidth="1"/>
    <col min="11525" max="11525" width="5.5703125" style="28" customWidth="1"/>
    <col min="11526" max="11526" width="8.85546875" style="28" customWidth="1"/>
    <col min="11527" max="11527" width="11" style="28" bestFit="1" customWidth="1"/>
    <col min="11528" max="11528" width="20.7109375" style="28" customWidth="1"/>
    <col min="11529" max="11529" width="17.85546875" style="28" customWidth="1"/>
    <col min="11530" max="11530" width="9.140625" style="28"/>
    <col min="11531" max="11531" width="10.5703125" style="28" bestFit="1" customWidth="1"/>
    <col min="11532" max="11776" width="9.140625" style="28"/>
    <col min="11777" max="11777" width="6" style="28" customWidth="1"/>
    <col min="11778" max="11778" width="52.42578125" style="28" customWidth="1"/>
    <col min="11779" max="11779" width="11.7109375" style="28" customWidth="1"/>
    <col min="11780" max="11780" width="6" style="28" customWidth="1"/>
    <col min="11781" max="11781" width="5.5703125" style="28" customWidth="1"/>
    <col min="11782" max="11782" width="8.85546875" style="28" customWidth="1"/>
    <col min="11783" max="11783" width="11" style="28" bestFit="1" customWidth="1"/>
    <col min="11784" max="11784" width="20.7109375" style="28" customWidth="1"/>
    <col min="11785" max="11785" width="17.85546875" style="28" customWidth="1"/>
    <col min="11786" max="11786" width="9.140625" style="28"/>
    <col min="11787" max="11787" width="10.5703125" style="28" bestFit="1" customWidth="1"/>
    <col min="11788" max="12032" width="9.140625" style="28"/>
    <col min="12033" max="12033" width="6" style="28" customWidth="1"/>
    <col min="12034" max="12034" width="52.42578125" style="28" customWidth="1"/>
    <col min="12035" max="12035" width="11.7109375" style="28" customWidth="1"/>
    <col min="12036" max="12036" width="6" style="28" customWidth="1"/>
    <col min="12037" max="12037" width="5.5703125" style="28" customWidth="1"/>
    <col min="12038" max="12038" width="8.85546875" style="28" customWidth="1"/>
    <col min="12039" max="12039" width="11" style="28" bestFit="1" customWidth="1"/>
    <col min="12040" max="12040" width="20.7109375" style="28" customWidth="1"/>
    <col min="12041" max="12041" width="17.85546875" style="28" customWidth="1"/>
    <col min="12042" max="12042" width="9.140625" style="28"/>
    <col min="12043" max="12043" width="10.5703125" style="28" bestFit="1" customWidth="1"/>
    <col min="12044" max="12288" width="9.140625" style="28"/>
    <col min="12289" max="12289" width="6" style="28" customWidth="1"/>
    <col min="12290" max="12290" width="52.42578125" style="28" customWidth="1"/>
    <col min="12291" max="12291" width="11.7109375" style="28" customWidth="1"/>
    <col min="12292" max="12292" width="6" style="28" customWidth="1"/>
    <col min="12293" max="12293" width="5.5703125" style="28" customWidth="1"/>
    <col min="12294" max="12294" width="8.85546875" style="28" customWidth="1"/>
    <col min="12295" max="12295" width="11" style="28" bestFit="1" customWidth="1"/>
    <col min="12296" max="12296" width="20.7109375" style="28" customWidth="1"/>
    <col min="12297" max="12297" width="17.85546875" style="28" customWidth="1"/>
    <col min="12298" max="12298" width="9.140625" style="28"/>
    <col min="12299" max="12299" width="10.5703125" style="28" bestFit="1" customWidth="1"/>
    <col min="12300" max="12544" width="9.140625" style="28"/>
    <col min="12545" max="12545" width="6" style="28" customWidth="1"/>
    <col min="12546" max="12546" width="52.42578125" style="28" customWidth="1"/>
    <col min="12547" max="12547" width="11.7109375" style="28" customWidth="1"/>
    <col min="12548" max="12548" width="6" style="28" customWidth="1"/>
    <col min="12549" max="12549" width="5.5703125" style="28" customWidth="1"/>
    <col min="12550" max="12550" width="8.85546875" style="28" customWidth="1"/>
    <col min="12551" max="12551" width="11" style="28" bestFit="1" customWidth="1"/>
    <col min="12552" max="12552" width="20.7109375" style="28" customWidth="1"/>
    <col min="12553" max="12553" width="17.85546875" style="28" customWidth="1"/>
    <col min="12554" max="12554" width="9.140625" style="28"/>
    <col min="12555" max="12555" width="10.5703125" style="28" bestFit="1" customWidth="1"/>
    <col min="12556" max="12800" width="9.140625" style="28"/>
    <col min="12801" max="12801" width="6" style="28" customWidth="1"/>
    <col min="12802" max="12802" width="52.42578125" style="28" customWidth="1"/>
    <col min="12803" max="12803" width="11.7109375" style="28" customWidth="1"/>
    <col min="12804" max="12804" width="6" style="28" customWidth="1"/>
    <col min="12805" max="12805" width="5.5703125" style="28" customWidth="1"/>
    <col min="12806" max="12806" width="8.85546875" style="28" customWidth="1"/>
    <col min="12807" max="12807" width="11" style="28" bestFit="1" customWidth="1"/>
    <col min="12808" max="12808" width="20.7109375" style="28" customWidth="1"/>
    <col min="12809" max="12809" width="17.85546875" style="28" customWidth="1"/>
    <col min="12810" max="12810" width="9.140625" style="28"/>
    <col min="12811" max="12811" width="10.5703125" style="28" bestFit="1" customWidth="1"/>
    <col min="12812" max="13056" width="9.140625" style="28"/>
    <col min="13057" max="13057" width="6" style="28" customWidth="1"/>
    <col min="13058" max="13058" width="52.42578125" style="28" customWidth="1"/>
    <col min="13059" max="13059" width="11.7109375" style="28" customWidth="1"/>
    <col min="13060" max="13060" width="6" style="28" customWidth="1"/>
    <col min="13061" max="13061" width="5.5703125" style="28" customWidth="1"/>
    <col min="13062" max="13062" width="8.85546875" style="28" customWidth="1"/>
    <col min="13063" max="13063" width="11" style="28" bestFit="1" customWidth="1"/>
    <col min="13064" max="13064" width="20.7109375" style="28" customWidth="1"/>
    <col min="13065" max="13065" width="17.85546875" style="28" customWidth="1"/>
    <col min="13066" max="13066" width="9.140625" style="28"/>
    <col min="13067" max="13067" width="10.5703125" style="28" bestFit="1" customWidth="1"/>
    <col min="13068" max="13312" width="9.140625" style="28"/>
    <col min="13313" max="13313" width="6" style="28" customWidth="1"/>
    <col min="13314" max="13314" width="52.42578125" style="28" customWidth="1"/>
    <col min="13315" max="13315" width="11.7109375" style="28" customWidth="1"/>
    <col min="13316" max="13316" width="6" style="28" customWidth="1"/>
    <col min="13317" max="13317" width="5.5703125" style="28" customWidth="1"/>
    <col min="13318" max="13318" width="8.85546875" style="28" customWidth="1"/>
    <col min="13319" max="13319" width="11" style="28" bestFit="1" customWidth="1"/>
    <col min="13320" max="13320" width="20.7109375" style="28" customWidth="1"/>
    <col min="13321" max="13321" width="17.85546875" style="28" customWidth="1"/>
    <col min="13322" max="13322" width="9.140625" style="28"/>
    <col min="13323" max="13323" width="10.5703125" style="28" bestFit="1" customWidth="1"/>
    <col min="13324" max="13568" width="9.140625" style="28"/>
    <col min="13569" max="13569" width="6" style="28" customWidth="1"/>
    <col min="13570" max="13570" width="52.42578125" style="28" customWidth="1"/>
    <col min="13571" max="13571" width="11.7109375" style="28" customWidth="1"/>
    <col min="13572" max="13572" width="6" style="28" customWidth="1"/>
    <col min="13573" max="13573" width="5.5703125" style="28" customWidth="1"/>
    <col min="13574" max="13574" width="8.85546875" style="28" customWidth="1"/>
    <col min="13575" max="13575" width="11" style="28" bestFit="1" customWidth="1"/>
    <col min="13576" max="13576" width="20.7109375" style="28" customWidth="1"/>
    <col min="13577" max="13577" width="17.85546875" style="28" customWidth="1"/>
    <col min="13578" max="13578" width="9.140625" style="28"/>
    <col min="13579" max="13579" width="10.5703125" style="28" bestFit="1" customWidth="1"/>
    <col min="13580" max="13824" width="9.140625" style="28"/>
    <col min="13825" max="13825" width="6" style="28" customWidth="1"/>
    <col min="13826" max="13826" width="52.42578125" style="28" customWidth="1"/>
    <col min="13827" max="13827" width="11.7109375" style="28" customWidth="1"/>
    <col min="13828" max="13828" width="6" style="28" customWidth="1"/>
    <col min="13829" max="13829" width="5.5703125" style="28" customWidth="1"/>
    <col min="13830" max="13830" width="8.85546875" style="28" customWidth="1"/>
    <col min="13831" max="13831" width="11" style="28" bestFit="1" customWidth="1"/>
    <col min="13832" max="13832" width="20.7109375" style="28" customWidth="1"/>
    <col min="13833" max="13833" width="17.85546875" style="28" customWidth="1"/>
    <col min="13834" max="13834" width="9.140625" style="28"/>
    <col min="13835" max="13835" width="10.5703125" style="28" bestFit="1" customWidth="1"/>
    <col min="13836" max="14080" width="9.140625" style="28"/>
    <col min="14081" max="14081" width="6" style="28" customWidth="1"/>
    <col min="14082" max="14082" width="52.42578125" style="28" customWidth="1"/>
    <col min="14083" max="14083" width="11.7109375" style="28" customWidth="1"/>
    <col min="14084" max="14084" width="6" style="28" customWidth="1"/>
    <col min="14085" max="14085" width="5.5703125" style="28" customWidth="1"/>
    <col min="14086" max="14086" width="8.85546875" style="28" customWidth="1"/>
    <col min="14087" max="14087" width="11" style="28" bestFit="1" customWidth="1"/>
    <col min="14088" max="14088" width="20.7109375" style="28" customWidth="1"/>
    <col min="14089" max="14089" width="17.85546875" style="28" customWidth="1"/>
    <col min="14090" max="14090" width="9.140625" style="28"/>
    <col min="14091" max="14091" width="10.5703125" style="28" bestFit="1" customWidth="1"/>
    <col min="14092" max="14336" width="9.140625" style="28"/>
    <col min="14337" max="14337" width="6" style="28" customWidth="1"/>
    <col min="14338" max="14338" width="52.42578125" style="28" customWidth="1"/>
    <col min="14339" max="14339" width="11.7109375" style="28" customWidth="1"/>
    <col min="14340" max="14340" width="6" style="28" customWidth="1"/>
    <col min="14341" max="14341" width="5.5703125" style="28" customWidth="1"/>
    <col min="14342" max="14342" width="8.85546875" style="28" customWidth="1"/>
    <col min="14343" max="14343" width="11" style="28" bestFit="1" customWidth="1"/>
    <col min="14344" max="14344" width="20.7109375" style="28" customWidth="1"/>
    <col min="14345" max="14345" width="17.85546875" style="28" customWidth="1"/>
    <col min="14346" max="14346" width="9.140625" style="28"/>
    <col min="14347" max="14347" width="10.5703125" style="28" bestFit="1" customWidth="1"/>
    <col min="14348" max="14592" width="9.140625" style="28"/>
    <col min="14593" max="14593" width="6" style="28" customWidth="1"/>
    <col min="14594" max="14594" width="52.42578125" style="28" customWidth="1"/>
    <col min="14595" max="14595" width="11.7109375" style="28" customWidth="1"/>
    <col min="14596" max="14596" width="6" style="28" customWidth="1"/>
    <col min="14597" max="14597" width="5.5703125" style="28" customWidth="1"/>
    <col min="14598" max="14598" width="8.85546875" style="28" customWidth="1"/>
    <col min="14599" max="14599" width="11" style="28" bestFit="1" customWidth="1"/>
    <col min="14600" max="14600" width="20.7109375" style="28" customWidth="1"/>
    <col min="14601" max="14601" width="17.85546875" style="28" customWidth="1"/>
    <col min="14602" max="14602" width="9.140625" style="28"/>
    <col min="14603" max="14603" width="10.5703125" style="28" bestFit="1" customWidth="1"/>
    <col min="14604" max="14848" width="9.140625" style="28"/>
    <col min="14849" max="14849" width="6" style="28" customWidth="1"/>
    <col min="14850" max="14850" width="52.42578125" style="28" customWidth="1"/>
    <col min="14851" max="14851" width="11.7109375" style="28" customWidth="1"/>
    <col min="14852" max="14852" width="6" style="28" customWidth="1"/>
    <col min="14853" max="14853" width="5.5703125" style="28" customWidth="1"/>
    <col min="14854" max="14854" width="8.85546875" style="28" customWidth="1"/>
    <col min="14855" max="14855" width="11" style="28" bestFit="1" customWidth="1"/>
    <col min="14856" max="14856" width="20.7109375" style="28" customWidth="1"/>
    <col min="14857" max="14857" width="17.85546875" style="28" customWidth="1"/>
    <col min="14858" max="14858" width="9.140625" style="28"/>
    <col min="14859" max="14859" width="10.5703125" style="28" bestFit="1" customWidth="1"/>
    <col min="14860" max="15104" width="9.140625" style="28"/>
    <col min="15105" max="15105" width="6" style="28" customWidth="1"/>
    <col min="15106" max="15106" width="52.42578125" style="28" customWidth="1"/>
    <col min="15107" max="15107" width="11.7109375" style="28" customWidth="1"/>
    <col min="15108" max="15108" width="6" style="28" customWidth="1"/>
    <col min="15109" max="15109" width="5.5703125" style="28" customWidth="1"/>
    <col min="15110" max="15110" width="8.85546875" style="28" customWidth="1"/>
    <col min="15111" max="15111" width="11" style="28" bestFit="1" customWidth="1"/>
    <col min="15112" max="15112" width="20.7109375" style="28" customWidth="1"/>
    <col min="15113" max="15113" width="17.85546875" style="28" customWidth="1"/>
    <col min="15114" max="15114" width="9.140625" style="28"/>
    <col min="15115" max="15115" width="10.5703125" style="28" bestFit="1" customWidth="1"/>
    <col min="15116" max="15360" width="9.140625" style="28"/>
    <col min="15361" max="15361" width="6" style="28" customWidth="1"/>
    <col min="15362" max="15362" width="52.42578125" style="28" customWidth="1"/>
    <col min="15363" max="15363" width="11.7109375" style="28" customWidth="1"/>
    <col min="15364" max="15364" width="6" style="28" customWidth="1"/>
    <col min="15365" max="15365" width="5.5703125" style="28" customWidth="1"/>
    <col min="15366" max="15366" width="8.85546875" style="28" customWidth="1"/>
    <col min="15367" max="15367" width="11" style="28" bestFit="1" customWidth="1"/>
    <col min="15368" max="15368" width="20.7109375" style="28" customWidth="1"/>
    <col min="15369" max="15369" width="17.85546875" style="28" customWidth="1"/>
    <col min="15370" max="15370" width="9.140625" style="28"/>
    <col min="15371" max="15371" width="10.5703125" style="28" bestFit="1" customWidth="1"/>
    <col min="15372" max="15616" width="9.140625" style="28"/>
    <col min="15617" max="15617" width="6" style="28" customWidth="1"/>
    <col min="15618" max="15618" width="52.42578125" style="28" customWidth="1"/>
    <col min="15619" max="15619" width="11.7109375" style="28" customWidth="1"/>
    <col min="15620" max="15620" width="6" style="28" customWidth="1"/>
    <col min="15621" max="15621" width="5.5703125" style="28" customWidth="1"/>
    <col min="15622" max="15622" width="8.85546875" style="28" customWidth="1"/>
    <col min="15623" max="15623" width="11" style="28" bestFit="1" customWidth="1"/>
    <col min="15624" max="15624" width="20.7109375" style="28" customWidth="1"/>
    <col min="15625" max="15625" width="17.85546875" style="28" customWidth="1"/>
    <col min="15626" max="15626" width="9.140625" style="28"/>
    <col min="15627" max="15627" width="10.5703125" style="28" bestFit="1" customWidth="1"/>
    <col min="15628" max="15872" width="9.140625" style="28"/>
    <col min="15873" max="15873" width="6" style="28" customWidth="1"/>
    <col min="15874" max="15874" width="52.42578125" style="28" customWidth="1"/>
    <col min="15875" max="15875" width="11.7109375" style="28" customWidth="1"/>
    <col min="15876" max="15876" width="6" style="28" customWidth="1"/>
    <col min="15877" max="15877" width="5.5703125" style="28" customWidth="1"/>
    <col min="15878" max="15878" width="8.85546875" style="28" customWidth="1"/>
    <col min="15879" max="15879" width="11" style="28" bestFit="1" customWidth="1"/>
    <col min="15880" max="15880" width="20.7109375" style="28" customWidth="1"/>
    <col min="15881" max="15881" width="17.85546875" style="28" customWidth="1"/>
    <col min="15882" max="15882" width="9.140625" style="28"/>
    <col min="15883" max="15883" width="10.5703125" style="28" bestFit="1" customWidth="1"/>
    <col min="15884" max="16128" width="9.140625" style="28"/>
    <col min="16129" max="16129" width="6" style="28" customWidth="1"/>
    <col min="16130" max="16130" width="52.42578125" style="28" customWidth="1"/>
    <col min="16131" max="16131" width="11.7109375" style="28" customWidth="1"/>
    <col min="16132" max="16132" width="6" style="28" customWidth="1"/>
    <col min="16133" max="16133" width="5.5703125" style="28" customWidth="1"/>
    <col min="16134" max="16134" width="8.85546875" style="28" customWidth="1"/>
    <col min="16135" max="16135" width="11" style="28" bestFit="1" customWidth="1"/>
    <col min="16136" max="16136" width="20.7109375" style="28" customWidth="1"/>
    <col min="16137" max="16137" width="17.85546875" style="28" customWidth="1"/>
    <col min="16138" max="16138" width="9.140625" style="28"/>
    <col min="16139" max="16139" width="10.5703125" style="28" bestFit="1" customWidth="1"/>
    <col min="16140" max="16384" width="9.140625" style="28"/>
  </cols>
  <sheetData>
    <row r="1" spans="1:7" ht="18">
      <c r="B1" s="1954" t="s">
        <v>51</v>
      </c>
      <c r="C1" s="1954"/>
      <c r="D1" s="282"/>
      <c r="E1" s="282"/>
      <c r="F1" s="282"/>
      <c r="G1" s="282"/>
    </row>
    <row r="2" spans="1:7" ht="12.75" customHeight="1">
      <c r="B2" s="376"/>
      <c r="C2" s="376"/>
      <c r="D2" s="282"/>
      <c r="E2" s="282"/>
      <c r="F2" s="282"/>
      <c r="G2" s="282"/>
    </row>
    <row r="3" spans="1:7" ht="34.5" customHeight="1">
      <c r="B3" s="1967" t="s">
        <v>52</v>
      </c>
      <c r="C3" s="1967"/>
      <c r="D3" s="1967"/>
      <c r="E3" s="1967"/>
      <c r="F3" s="1967"/>
      <c r="G3" s="377"/>
    </row>
    <row r="4" spans="1:7" ht="15.75">
      <c r="A4" s="320"/>
      <c r="B4" s="378"/>
      <c r="C4" s="378"/>
      <c r="D4" s="378"/>
      <c r="E4" s="378"/>
      <c r="F4" s="378"/>
      <c r="G4" s="378"/>
    </row>
    <row r="5" spans="1:7" ht="15.75">
      <c r="A5" s="379"/>
      <c r="B5" s="291"/>
      <c r="C5" s="380"/>
      <c r="D5" s="291"/>
      <c r="E5" s="291"/>
      <c r="F5" s="381"/>
      <c r="G5" s="271" t="s">
        <v>2699</v>
      </c>
    </row>
    <row r="6" spans="1:7" ht="15.75">
      <c r="A6" s="379"/>
      <c r="B6" s="291"/>
      <c r="C6" s="380"/>
      <c r="D6" s="291"/>
      <c r="E6" s="291"/>
      <c r="F6" s="381"/>
      <c r="G6" s="382"/>
    </row>
    <row r="7" spans="1:7" ht="28.5" customHeight="1">
      <c r="A7" s="345" t="s">
        <v>2</v>
      </c>
      <c r="B7" s="292" t="s">
        <v>3</v>
      </c>
      <c r="C7" s="383" t="s">
        <v>4</v>
      </c>
      <c r="D7" s="292" t="s">
        <v>5</v>
      </c>
      <c r="E7" s="292" t="s">
        <v>8</v>
      </c>
      <c r="F7" s="384" t="s">
        <v>9</v>
      </c>
      <c r="G7" s="292" t="s">
        <v>10</v>
      </c>
    </row>
    <row r="8" spans="1:7" ht="15.75" customHeight="1">
      <c r="A8" s="292">
        <v>1</v>
      </c>
      <c r="B8" s="292">
        <v>2</v>
      </c>
      <c r="C8" s="292">
        <v>3</v>
      </c>
      <c r="D8" s="292">
        <v>4</v>
      </c>
      <c r="E8" s="292">
        <v>5</v>
      </c>
      <c r="F8" s="292">
        <v>6</v>
      </c>
      <c r="G8" s="292">
        <v>7</v>
      </c>
    </row>
    <row r="9" spans="1:7" ht="15" customHeight="1">
      <c r="A9" s="294">
        <v>1</v>
      </c>
      <c r="B9" s="385" t="s">
        <v>11</v>
      </c>
      <c r="C9" s="386">
        <v>7130800012</v>
      </c>
      <c r="D9" s="294" t="s">
        <v>12</v>
      </c>
      <c r="E9" s="294">
        <v>2</v>
      </c>
      <c r="F9" s="297">
        <f>VLOOKUP(C9,'SOR RATE 2025-26'!A:E,4,0)</f>
        <v>2371.1800000000044</v>
      </c>
      <c r="G9" s="297">
        <f>F9*E9</f>
        <v>4742.3600000000088</v>
      </c>
    </row>
    <row r="10" spans="1:7" ht="15" customHeight="1">
      <c r="A10" s="294">
        <v>2</v>
      </c>
      <c r="B10" s="387" t="s">
        <v>53</v>
      </c>
      <c r="C10" s="386">
        <v>7130810512</v>
      </c>
      <c r="D10" s="294" t="s">
        <v>39</v>
      </c>
      <c r="E10" s="294">
        <v>1</v>
      </c>
      <c r="F10" s="297">
        <f>VLOOKUP(C10,'SOR RATE 2025-26'!A:E,4,0)</f>
        <v>4675.79</v>
      </c>
      <c r="G10" s="297">
        <f>F10*E10</f>
        <v>4675.79</v>
      </c>
    </row>
    <row r="11" spans="1:7" ht="15.75" customHeight="1">
      <c r="A11" s="294">
        <v>3</v>
      </c>
      <c r="B11" s="385" t="s">
        <v>54</v>
      </c>
      <c r="C11" s="386">
        <v>7130820010</v>
      </c>
      <c r="D11" s="294" t="s">
        <v>55</v>
      </c>
      <c r="E11" s="294">
        <v>6</v>
      </c>
      <c r="F11" s="297">
        <f>VLOOKUP(C11,'SOR RATE 2025-26'!A:E,4,0)</f>
        <v>122.72</v>
      </c>
      <c r="G11" s="297">
        <f>F11*E11</f>
        <v>736.31999999999994</v>
      </c>
    </row>
    <row r="12" spans="1:7" ht="15.75" customHeight="1">
      <c r="A12" s="294">
        <v>4</v>
      </c>
      <c r="B12" s="385" t="s">
        <v>56</v>
      </c>
      <c r="C12" s="386">
        <v>7130820241</v>
      </c>
      <c r="D12" s="294" t="s">
        <v>12</v>
      </c>
      <c r="E12" s="294">
        <v>6</v>
      </c>
      <c r="F12" s="297">
        <f>VLOOKUP(C12,'SOR RATE 2025-26'!A:E,4,0)</f>
        <v>158.71</v>
      </c>
      <c r="G12" s="297">
        <f>F12*E12</f>
        <v>952.26</v>
      </c>
    </row>
    <row r="13" spans="1:7" ht="13.5" customHeight="1">
      <c r="A13" s="388">
        <v>5</v>
      </c>
      <c r="B13" s="385" t="s">
        <v>18</v>
      </c>
      <c r="C13" s="389">
        <v>7130820008</v>
      </c>
      <c r="D13" s="388" t="s">
        <v>12</v>
      </c>
      <c r="E13" s="388">
        <v>3</v>
      </c>
      <c r="F13" s="297">
        <f>VLOOKUP(C13,'SOR RATE 2025-26'!A:E,4,0)</f>
        <v>135</v>
      </c>
      <c r="G13" s="390">
        <f>F13*E13</f>
        <v>405</v>
      </c>
    </row>
    <row r="14" spans="1:7" ht="25.5">
      <c r="A14" s="1964">
        <v>6</v>
      </c>
      <c r="B14" s="391" t="s">
        <v>57</v>
      </c>
      <c r="C14" s="386"/>
      <c r="D14" s="294" t="s">
        <v>39</v>
      </c>
      <c r="E14" s="392"/>
      <c r="F14" s="297"/>
      <c r="G14" s="297"/>
    </row>
    <row r="15" spans="1:7" ht="14.25" customHeight="1">
      <c r="A15" s="1965"/>
      <c r="B15" s="387" t="s">
        <v>58</v>
      </c>
      <c r="C15" s="386">
        <v>7130600032</v>
      </c>
      <c r="D15" s="294" t="s">
        <v>25</v>
      </c>
      <c r="E15" s="304">
        <v>52</v>
      </c>
      <c r="F15" s="297">
        <f>VLOOKUP(C15,'SOR RATE 2025-26'!A:E,4,0)/1000</f>
        <v>49.126339999999999</v>
      </c>
      <c r="G15" s="297">
        <f t="shared" ref="G15:G20" si="0">F15*E15</f>
        <v>2554.5696800000001</v>
      </c>
    </row>
    <row r="16" spans="1:7" ht="13.5" customHeight="1">
      <c r="A16" s="1966"/>
      <c r="B16" s="387" t="s">
        <v>59</v>
      </c>
      <c r="C16" s="386">
        <v>7130810692</v>
      </c>
      <c r="D16" s="393" t="s">
        <v>15</v>
      </c>
      <c r="E16" s="304">
        <v>4</v>
      </c>
      <c r="F16" s="297">
        <f>VLOOKUP(C16,'SOR RATE 2025-26'!A:E,4,0)</f>
        <v>371.1</v>
      </c>
      <c r="G16" s="297">
        <f t="shared" si="0"/>
        <v>1484.4</v>
      </c>
    </row>
    <row r="17" spans="1:11">
      <c r="A17" s="1964">
        <v>7</v>
      </c>
      <c r="B17" s="324" t="s">
        <v>23</v>
      </c>
      <c r="C17" s="389">
        <v>7130860032</v>
      </c>
      <c r="D17" s="388" t="s">
        <v>12</v>
      </c>
      <c r="E17" s="394">
        <v>6</v>
      </c>
      <c r="F17" s="297">
        <f>VLOOKUP(C17,'SOR RATE 2025-26'!A:E,4,0)</f>
        <v>585.41999999999996</v>
      </c>
      <c r="G17" s="390">
        <f t="shared" si="0"/>
        <v>3512.5199999999995</v>
      </c>
    </row>
    <row r="18" spans="1:11" ht="15" customHeight="1">
      <c r="A18" s="1965"/>
      <c r="B18" s="295" t="s">
        <v>60</v>
      </c>
      <c r="C18" s="386">
        <v>7130860077</v>
      </c>
      <c r="D18" s="294" t="s">
        <v>25</v>
      </c>
      <c r="E18" s="294">
        <v>33</v>
      </c>
      <c r="F18" s="297">
        <f>VLOOKUP(C18,'SOR RATE 2025-26'!A:E,4,0)/1000</f>
        <v>91.533670000000001</v>
      </c>
      <c r="G18" s="297">
        <f t="shared" si="0"/>
        <v>3020.6111099999998</v>
      </c>
    </row>
    <row r="19" spans="1:11">
      <c r="A19" s="1966"/>
      <c r="B19" s="295" t="s">
        <v>61</v>
      </c>
      <c r="C19" s="389">
        <v>7130810026</v>
      </c>
      <c r="D19" s="394" t="s">
        <v>15</v>
      </c>
      <c r="E19" s="388">
        <v>6</v>
      </c>
      <c r="F19" s="297">
        <f>VLOOKUP(C19,'SOR RATE 2025-26'!A:E,4,0)</f>
        <v>334.5</v>
      </c>
      <c r="G19" s="390">
        <f t="shared" si="0"/>
        <v>2007</v>
      </c>
    </row>
    <row r="20" spans="1:11" ht="15" customHeight="1">
      <c r="A20" s="333">
        <v>8</v>
      </c>
      <c r="B20" s="395" t="s">
        <v>62</v>
      </c>
      <c r="C20" s="386">
        <v>7130200202</v>
      </c>
      <c r="D20" s="294" t="s">
        <v>63</v>
      </c>
      <c r="E20" s="292">
        <f>(2*0.3)+(6*0.2)</f>
        <v>1.8000000000000003</v>
      </c>
      <c r="F20" s="297">
        <f>VLOOKUP(C20,'SOR RATE 2025-26'!A:E,4,0)</f>
        <v>2970.0000000000005</v>
      </c>
      <c r="G20" s="297">
        <f t="shared" si="0"/>
        <v>5346.0000000000018</v>
      </c>
      <c r="H20" s="1962"/>
      <c r="I20" s="1963"/>
    </row>
    <row r="21" spans="1:11" ht="15" customHeight="1">
      <c r="A21" s="388">
        <v>9</v>
      </c>
      <c r="B21" s="385" t="s">
        <v>64</v>
      </c>
      <c r="C21" s="386">
        <v>7130870013</v>
      </c>
      <c r="D21" s="294" t="s">
        <v>12</v>
      </c>
      <c r="E21" s="294">
        <v>2</v>
      </c>
      <c r="F21" s="297">
        <f>VLOOKUP(C21,'SOR RATE 2025-26'!A:E,4,0)</f>
        <v>149.25</v>
      </c>
      <c r="G21" s="297">
        <f>F21*E21</f>
        <v>298.5</v>
      </c>
    </row>
    <row r="22" spans="1:11" ht="15" customHeight="1">
      <c r="A22" s="294">
        <v>10</v>
      </c>
      <c r="B22" s="295" t="s">
        <v>65</v>
      </c>
      <c r="C22" s="386">
        <v>7130211158</v>
      </c>
      <c r="D22" s="294" t="s">
        <v>28</v>
      </c>
      <c r="E22" s="294">
        <v>0.5</v>
      </c>
      <c r="F22" s="297">
        <f>VLOOKUP(C22,'SOR RATE 2025-26'!A:E,4,0)</f>
        <v>184.42</v>
      </c>
      <c r="G22" s="297">
        <f>F22*E22</f>
        <v>92.21</v>
      </c>
    </row>
    <row r="23" spans="1:11" ht="15" customHeight="1">
      <c r="A23" s="294">
        <v>11</v>
      </c>
      <c r="B23" s="295" t="s">
        <v>29</v>
      </c>
      <c r="C23" s="386">
        <v>7130210809</v>
      </c>
      <c r="D23" s="294" t="s">
        <v>28</v>
      </c>
      <c r="E23" s="294">
        <v>0.5</v>
      </c>
      <c r="F23" s="297">
        <f>VLOOKUP(C23,'SOR RATE 2025-26'!A:E,4,0)</f>
        <v>412.07</v>
      </c>
      <c r="G23" s="297">
        <f>F23*E23</f>
        <v>206.035</v>
      </c>
    </row>
    <row r="24" spans="1:11" ht="15" customHeight="1">
      <c r="A24" s="294">
        <v>12</v>
      </c>
      <c r="B24" s="305" t="s">
        <v>30</v>
      </c>
      <c r="C24" s="396">
        <v>7130610206</v>
      </c>
      <c r="D24" s="294" t="s">
        <v>25</v>
      </c>
      <c r="E24" s="294">
        <v>4</v>
      </c>
      <c r="F24" s="297">
        <f>VLOOKUP(C24,'SOR RATE 2025-26'!A:E,4,0)/1000</f>
        <v>86.441000000000003</v>
      </c>
      <c r="G24" s="297">
        <f>F24*E24</f>
        <v>345.76400000000001</v>
      </c>
      <c r="H24" s="397"/>
      <c r="I24" s="308"/>
      <c r="J24" s="309"/>
    </row>
    <row r="25" spans="1:11" ht="15" customHeight="1">
      <c r="A25" s="294">
        <v>13</v>
      </c>
      <c r="B25" s="385" t="s">
        <v>31</v>
      </c>
      <c r="C25" s="386">
        <v>7130880041</v>
      </c>
      <c r="D25" s="294" t="s">
        <v>32</v>
      </c>
      <c r="E25" s="294">
        <v>1</v>
      </c>
      <c r="F25" s="297">
        <f>VLOOKUP(C25,'SOR RATE 2025-26'!A:E,4,0)</f>
        <v>104.33</v>
      </c>
      <c r="G25" s="297">
        <f>F25*E25</f>
        <v>104.33</v>
      </c>
      <c r="J25" s="398"/>
    </row>
    <row r="26" spans="1:11" ht="15" customHeight="1">
      <c r="A26" s="1964">
        <v>14</v>
      </c>
      <c r="B26" s="311" t="s">
        <v>34</v>
      </c>
      <c r="C26" s="389"/>
      <c r="D26" s="388" t="s">
        <v>25</v>
      </c>
      <c r="E26" s="293"/>
      <c r="F26" s="297"/>
      <c r="G26" s="390"/>
    </row>
    <row r="27" spans="1:11" ht="15" customHeight="1">
      <c r="A27" s="1965"/>
      <c r="B27" s="313" t="s">
        <v>66</v>
      </c>
      <c r="C27" s="386">
        <v>7130620609</v>
      </c>
      <c r="D27" s="294" t="s">
        <v>25</v>
      </c>
      <c r="E27" s="294">
        <v>0.5</v>
      </c>
      <c r="F27" s="297">
        <f>VLOOKUP(C27,'SOR RATE 2025-26'!A:E,4,0)</f>
        <v>87.55</v>
      </c>
      <c r="G27" s="297">
        <f>F27*E27</f>
        <v>43.774999999999999</v>
      </c>
    </row>
    <row r="28" spans="1:11" ht="15" customHeight="1">
      <c r="A28" s="1966"/>
      <c r="B28" s="313" t="s">
        <v>67</v>
      </c>
      <c r="C28" s="386">
        <v>7130620631</v>
      </c>
      <c r="D28" s="294" t="s">
        <v>25</v>
      </c>
      <c r="E28" s="294">
        <v>5.5</v>
      </c>
      <c r="F28" s="297">
        <f>VLOOKUP(C28,'SOR RATE 2025-26'!A:E,4,0)</f>
        <v>84.63</v>
      </c>
      <c r="G28" s="297">
        <f>F28*E28</f>
        <v>465.46499999999997</v>
      </c>
    </row>
    <row r="29" spans="1:11" ht="15.75" customHeight="1">
      <c r="A29" s="292">
        <v>15</v>
      </c>
      <c r="B29" s="326" t="s">
        <v>45</v>
      </c>
      <c r="C29" s="399"/>
      <c r="D29" s="400"/>
      <c r="E29" s="293"/>
      <c r="F29" s="401"/>
      <c r="G29" s="315">
        <f>SUM(G9:G28)</f>
        <v>30992.909790000009</v>
      </c>
      <c r="H29" s="330"/>
      <c r="I29" s="331"/>
    </row>
    <row r="30" spans="1:11" ht="15.75" customHeight="1">
      <c r="A30" s="332">
        <v>16</v>
      </c>
      <c r="B30" s="326" t="s">
        <v>46</v>
      </c>
      <c r="C30" s="399"/>
      <c r="D30" s="400"/>
      <c r="E30" s="293"/>
      <c r="F30" s="401"/>
      <c r="G30" s="315">
        <f>G29/1.18</f>
        <v>26265.177788135603</v>
      </c>
      <c r="H30" s="309"/>
      <c r="I30" s="331"/>
    </row>
    <row r="31" spans="1:11" ht="20.25" customHeight="1">
      <c r="A31" s="333">
        <v>17</v>
      </c>
      <c r="B31" s="305" t="s">
        <v>1998</v>
      </c>
      <c r="C31" s="402"/>
      <c r="D31" s="402"/>
      <c r="E31" s="402"/>
      <c r="F31" s="296">
        <v>7.4999999999999997E-2</v>
      </c>
      <c r="G31" s="297">
        <f>F31*G30</f>
        <v>1969.88833411017</v>
      </c>
      <c r="H31" s="308"/>
      <c r="I31" s="331"/>
    </row>
    <row r="32" spans="1:11" ht="16.5" customHeight="1">
      <c r="A32" s="333">
        <v>18</v>
      </c>
      <c r="B32" s="299" t="s">
        <v>47</v>
      </c>
      <c r="C32" s="403"/>
      <c r="D32" s="294" t="s">
        <v>12</v>
      </c>
      <c r="E32" s="294">
        <v>0</v>
      </c>
      <c r="F32" s="336">
        <f>367.67*1.029</f>
        <v>378.33242999999999</v>
      </c>
      <c r="G32" s="297">
        <f>F32*E32</f>
        <v>0</v>
      </c>
      <c r="H32" s="348"/>
      <c r="I32" s="310"/>
      <c r="J32" s="291"/>
      <c r="K32" s="310"/>
    </row>
    <row r="33" spans="1:13" ht="18">
      <c r="A33" s="294">
        <v>19</v>
      </c>
      <c r="B33" s="385" t="s">
        <v>68</v>
      </c>
      <c r="C33" s="389"/>
      <c r="D33" s="30"/>
      <c r="E33" s="388"/>
      <c r="F33" s="404"/>
      <c r="G33" s="297">
        <v>8112.46</v>
      </c>
      <c r="H33" s="1800"/>
      <c r="I33" s="405"/>
      <c r="J33" s="291"/>
      <c r="K33" s="291"/>
    </row>
    <row r="34" spans="1:13" ht="15.75" customHeight="1">
      <c r="A34" s="388">
        <v>20</v>
      </c>
      <c r="B34" s="406" t="s">
        <v>69</v>
      </c>
      <c r="C34" s="389"/>
      <c r="D34" s="304" t="s">
        <v>63</v>
      </c>
      <c r="E34" s="294">
        <v>1.8</v>
      </c>
      <c r="F34" s="297">
        <f>719.45*1.029</f>
        <v>740.31404999999995</v>
      </c>
      <c r="G34" s="297">
        <f>E34*F34</f>
        <v>1332.56529</v>
      </c>
      <c r="H34" s="407"/>
      <c r="I34" s="408"/>
      <c r="J34" s="291"/>
      <c r="K34" s="408"/>
    </row>
    <row r="35" spans="1:13" ht="22.5" customHeight="1">
      <c r="A35" s="294">
        <v>21</v>
      </c>
      <c r="B35" s="295" t="s">
        <v>1902</v>
      </c>
      <c r="C35" s="409"/>
      <c r="D35" s="30"/>
      <c r="E35" s="294"/>
      <c r="F35" s="404"/>
      <c r="G35" s="312"/>
      <c r="H35" s="308"/>
      <c r="I35" s="341"/>
      <c r="J35" s="291"/>
      <c r="K35" s="291"/>
    </row>
    <row r="36" spans="1:13" ht="18" customHeight="1">
      <c r="A36" s="294" t="s">
        <v>1358</v>
      </c>
      <c r="B36" s="295" t="s">
        <v>1914</v>
      </c>
      <c r="C36" s="409"/>
      <c r="D36" s="30"/>
      <c r="E36" s="294"/>
      <c r="F36" s="342">
        <v>0.02</v>
      </c>
      <c r="G36" s="312">
        <f>F36*G30</f>
        <v>525.30355576271211</v>
      </c>
      <c r="I36" s="341"/>
      <c r="J36" s="291"/>
      <c r="K36" s="291"/>
    </row>
    <row r="37" spans="1:13" ht="33" customHeight="1">
      <c r="A37" s="294">
        <v>22</v>
      </c>
      <c r="B37" s="299" t="s">
        <v>2670</v>
      </c>
      <c r="C37" s="409"/>
      <c r="D37" s="30"/>
      <c r="E37" s="294"/>
      <c r="F37" s="404"/>
      <c r="G37" s="312">
        <f>(G30+G31+G32+G33+G34+G36)*0.125</f>
        <v>4775.6743710010605</v>
      </c>
      <c r="H37" s="308"/>
      <c r="I37" s="341"/>
      <c r="J37" s="291"/>
      <c r="K37" s="291"/>
    </row>
    <row r="38" spans="1:13" ht="29.25" customHeight="1">
      <c r="A38" s="292">
        <v>23</v>
      </c>
      <c r="B38" s="351" t="s">
        <v>1905</v>
      </c>
      <c r="C38" s="410"/>
      <c r="D38" s="295"/>
      <c r="E38" s="294"/>
      <c r="F38" s="337"/>
      <c r="G38" s="315">
        <f>G37+G36+G34+G33+G32+G31+G30</f>
        <v>42981.069339009548</v>
      </c>
      <c r="H38" s="348"/>
      <c r="I38" s="249"/>
    </row>
    <row r="39" spans="1:13" ht="17.25" customHeight="1">
      <c r="A39" s="304">
        <v>24</v>
      </c>
      <c r="B39" s="305" t="s">
        <v>1861</v>
      </c>
      <c r="C39" s="410"/>
      <c r="D39" s="295"/>
      <c r="E39" s="294"/>
      <c r="F39" s="297">
        <v>0.09</v>
      </c>
      <c r="G39" s="312">
        <f>G38*F39</f>
        <v>3868.2962405108592</v>
      </c>
      <c r="H39" s="348"/>
      <c r="I39" s="249"/>
    </row>
    <row r="40" spans="1:13" ht="17.25" customHeight="1">
      <c r="A40" s="294">
        <v>25</v>
      </c>
      <c r="B40" s="305" t="s">
        <v>1862</v>
      </c>
      <c r="C40" s="409"/>
      <c r="D40" s="30"/>
      <c r="E40" s="388"/>
      <c r="F40" s="297">
        <v>0.09</v>
      </c>
      <c r="G40" s="297">
        <f>G38*F40</f>
        <v>3868.2962405108592</v>
      </c>
      <c r="H40" s="411"/>
      <c r="I40" s="249"/>
    </row>
    <row r="41" spans="1:13" ht="17.25" customHeight="1">
      <c r="A41" s="294">
        <v>26</v>
      </c>
      <c r="B41" s="305" t="s">
        <v>1863</v>
      </c>
      <c r="C41" s="389"/>
      <c r="D41" s="30"/>
      <c r="E41" s="388"/>
      <c r="F41" s="404"/>
      <c r="G41" s="297">
        <f>G38+G39+G40</f>
        <v>50717.661820031266</v>
      </c>
    </row>
    <row r="42" spans="1:13" ht="16.5" customHeight="1">
      <c r="A42" s="412">
        <v>27</v>
      </c>
      <c r="B42" s="413" t="s">
        <v>49</v>
      </c>
      <c r="C42" s="414"/>
      <c r="D42" s="415"/>
      <c r="E42" s="416"/>
      <c r="F42" s="417"/>
      <c r="G42" s="354">
        <f>ROUND(G41,0)</f>
        <v>50718</v>
      </c>
    </row>
    <row r="43" spans="1:13">
      <c r="A43" s="418"/>
      <c r="B43" s="419"/>
      <c r="C43" s="420"/>
      <c r="D43" s="421"/>
      <c r="E43" s="418"/>
      <c r="F43" s="422"/>
      <c r="G43" s="423"/>
    </row>
    <row r="44" spans="1:13" ht="14.25" customHeight="1">
      <c r="A44" s="361"/>
      <c r="B44" s="1941" t="s">
        <v>1447</v>
      </c>
      <c r="C44" s="1941"/>
      <c r="D44" s="1941"/>
      <c r="E44" s="1941"/>
      <c r="F44" s="1941"/>
      <c r="G44" s="1941"/>
      <c r="H44" s="1941"/>
      <c r="I44" s="362"/>
    </row>
    <row r="45" spans="1:13" ht="14.25" customHeight="1">
      <c r="A45" s="363"/>
      <c r="B45" s="1942" t="s">
        <v>1448</v>
      </c>
      <c r="C45" s="1942"/>
      <c r="D45" s="1942"/>
      <c r="E45" s="1942"/>
      <c r="F45" s="1942"/>
      <c r="G45" s="1942"/>
      <c r="H45" s="1942"/>
      <c r="I45" s="362"/>
    </row>
    <row r="46" spans="1:13" ht="56.25" customHeight="1">
      <c r="A46" s="363"/>
      <c r="B46" s="1943" t="s">
        <v>2718</v>
      </c>
      <c r="C46" s="1943"/>
      <c r="D46" s="1943"/>
      <c r="E46" s="1943"/>
      <c r="F46" s="1943"/>
      <c r="G46" s="1943"/>
      <c r="H46" s="1943"/>
    </row>
    <row r="47" spans="1:13" ht="27.75" customHeight="1">
      <c r="A47" s="363"/>
      <c r="B47" s="1961" t="s">
        <v>2728</v>
      </c>
      <c r="C47" s="1961"/>
      <c r="D47" s="1961"/>
      <c r="E47" s="1961"/>
      <c r="F47" s="1961"/>
      <c r="G47" s="1961"/>
      <c r="H47" s="1961"/>
      <c r="M47" s="367"/>
    </row>
    <row r="48" spans="1:13" ht="15.75" customHeight="1">
      <c r="A48" s="363"/>
      <c r="B48" s="1961" t="s">
        <v>1856</v>
      </c>
      <c r="C48" s="1961"/>
      <c r="D48" s="1961"/>
      <c r="E48" s="1961"/>
      <c r="F48" s="1961"/>
      <c r="G48" s="1961"/>
      <c r="H48" s="1961"/>
    </row>
    <row r="49" spans="1:8" ht="20.25">
      <c r="A49" s="368" t="s">
        <v>50</v>
      </c>
      <c r="B49" s="369" t="s">
        <v>1450</v>
      </c>
      <c r="C49" s="365"/>
      <c r="D49" s="366"/>
      <c r="E49" s="363"/>
      <c r="F49" s="366"/>
      <c r="G49" s="366"/>
      <c r="H49" s="363"/>
    </row>
    <row r="50" spans="1:8">
      <c r="A50" s="363"/>
      <c r="B50" s="364"/>
      <c r="C50" s="365"/>
      <c r="D50" s="366"/>
      <c r="E50" s="363"/>
      <c r="F50" s="366"/>
      <c r="G50" s="366"/>
      <c r="H50" s="363"/>
    </row>
    <row r="51" spans="1:8">
      <c r="A51" s="363"/>
      <c r="B51" s="364"/>
      <c r="C51" s="365"/>
      <c r="D51" s="366"/>
      <c r="E51" s="363"/>
      <c r="F51" s="366"/>
      <c r="G51" s="366"/>
      <c r="H51" s="363"/>
    </row>
    <row r="52" spans="1:8">
      <c r="A52" s="363"/>
      <c r="B52" s="364"/>
      <c r="C52" s="365"/>
      <c r="D52" s="366"/>
      <c r="E52" s="363"/>
      <c r="F52" s="366"/>
      <c r="G52" s="366"/>
      <c r="H52" s="363"/>
    </row>
    <row r="53" spans="1:8">
      <c r="A53" s="370"/>
      <c r="B53" s="371"/>
      <c r="C53" s="372"/>
      <c r="D53" s="373"/>
      <c r="E53" s="370"/>
      <c r="F53" s="373"/>
      <c r="G53" s="373"/>
      <c r="H53" s="370"/>
    </row>
    <row r="54" spans="1:8">
      <c r="A54" s="370"/>
      <c r="B54" s="371"/>
      <c r="C54" s="372"/>
      <c r="D54" s="373"/>
      <c r="E54" s="370"/>
      <c r="F54" s="373"/>
      <c r="G54" s="373"/>
      <c r="H54" s="370"/>
    </row>
  </sheetData>
  <mergeCells count="11">
    <mergeCell ref="A26:A28"/>
    <mergeCell ref="B1:C1"/>
    <mergeCell ref="B3:F3"/>
    <mergeCell ref="A14:A16"/>
    <mergeCell ref="A17:A19"/>
    <mergeCell ref="B44:H44"/>
    <mergeCell ref="B45:H45"/>
    <mergeCell ref="B47:H47"/>
    <mergeCell ref="B48:H48"/>
    <mergeCell ref="H20:I20"/>
    <mergeCell ref="B46:H46"/>
  </mergeCells>
  <conditionalFormatting sqref="B29">
    <cfRule type="cellIs" dxfId="64" priority="2" stopIfTrue="1" operator="equal">
      <formula>"?"</formula>
    </cfRule>
  </conditionalFormatting>
  <conditionalFormatting sqref="B30">
    <cfRule type="cellIs" dxfId="63" priority="1" stopIfTrue="1" operator="equal">
      <formula>"?"</formula>
    </cfRule>
  </conditionalFormatting>
  <printOptions horizontalCentered="1" gridLines="1"/>
  <pageMargins left="0.84" right="0.22" top="0.81" bottom="0.39" header="0.64" footer="0.15"/>
  <pageSetup paperSize="9" scale="13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zoomScaleNormal="100" workbookViewId="0">
      <pane xSplit="3" ySplit="7" topLeftCell="D50" activePane="bottomRight" state="frozen"/>
      <selection pane="topRight" activeCell="D1" sqref="D1"/>
      <selection pane="bottomLeft" activeCell="A8" sqref="A8"/>
      <selection pane="bottomRight" activeCell="G55" sqref="G55"/>
    </sheetView>
  </sheetViews>
  <sheetFormatPr defaultRowHeight="12.75"/>
  <cols>
    <col min="1" max="1" width="4.28515625" style="183" customWidth="1"/>
    <col min="2" max="2" width="59.28515625" style="183" customWidth="1"/>
    <col min="3" max="3" width="13.28515625" style="496" customWidth="1"/>
    <col min="4" max="4" width="6.140625" style="183" customWidth="1"/>
    <col min="5" max="5" width="7.85546875" style="497" bestFit="1" customWidth="1"/>
    <col min="6" max="6" width="14.140625" style="183" customWidth="1"/>
    <col min="7" max="7" width="14.28515625" style="183" customWidth="1"/>
    <col min="8" max="8" width="6.5703125" style="183" customWidth="1"/>
    <col min="9" max="9" width="9.5703125" style="183" bestFit="1" customWidth="1"/>
    <col min="10" max="10" width="14.28515625" style="183" bestFit="1" customWidth="1"/>
    <col min="11" max="11" width="20.42578125" style="183" customWidth="1"/>
    <col min="12" max="12" width="17.85546875" style="183" customWidth="1"/>
    <col min="13" max="13" width="13" style="183" customWidth="1"/>
    <col min="14" max="14" width="9.85546875" style="183" customWidth="1"/>
    <col min="15" max="256" width="9.140625" style="183"/>
    <col min="257" max="257" width="4.28515625" style="183" customWidth="1"/>
    <col min="258" max="258" width="59.28515625" style="183" customWidth="1"/>
    <col min="259" max="259" width="13.28515625" style="183" customWidth="1"/>
    <col min="260" max="260" width="6.140625" style="183" customWidth="1"/>
    <col min="261" max="261" width="7.85546875" style="183" bestFit="1" customWidth="1"/>
    <col min="262" max="262" width="9.7109375" style="183" customWidth="1"/>
    <col min="263" max="263" width="11.5703125" style="183" customWidth="1"/>
    <col min="264" max="264" width="6.5703125" style="183" customWidth="1"/>
    <col min="265" max="265" width="9.5703125" style="183" bestFit="1" customWidth="1"/>
    <col min="266" max="266" width="11.5703125" style="183" customWidth="1"/>
    <col min="267" max="267" width="20.42578125" style="183" customWidth="1"/>
    <col min="268" max="268" width="17.85546875" style="183" customWidth="1"/>
    <col min="269" max="269" width="13" style="183" customWidth="1"/>
    <col min="270" max="512" width="9.140625" style="183"/>
    <col min="513" max="513" width="4.28515625" style="183" customWidth="1"/>
    <col min="514" max="514" width="59.28515625" style="183" customWidth="1"/>
    <col min="515" max="515" width="13.28515625" style="183" customWidth="1"/>
    <col min="516" max="516" width="6.140625" style="183" customWidth="1"/>
    <col min="517" max="517" width="7.85546875" style="183" bestFit="1" customWidth="1"/>
    <col min="518" max="518" width="9.7109375" style="183" customWidth="1"/>
    <col min="519" max="519" width="11.5703125" style="183" customWidth="1"/>
    <col min="520" max="520" width="6.5703125" style="183" customWidth="1"/>
    <col min="521" max="521" width="9.5703125" style="183" bestFit="1" customWidth="1"/>
    <col min="522" max="522" width="11.5703125" style="183" customWidth="1"/>
    <col min="523" max="523" width="20.42578125" style="183" customWidth="1"/>
    <col min="524" max="524" width="17.85546875" style="183" customWidth="1"/>
    <col min="525" max="525" width="13" style="183" customWidth="1"/>
    <col min="526" max="768" width="9.140625" style="183"/>
    <col min="769" max="769" width="4.28515625" style="183" customWidth="1"/>
    <col min="770" max="770" width="59.28515625" style="183" customWidth="1"/>
    <col min="771" max="771" width="13.28515625" style="183" customWidth="1"/>
    <col min="772" max="772" width="6.140625" style="183" customWidth="1"/>
    <col min="773" max="773" width="7.85546875" style="183" bestFit="1" customWidth="1"/>
    <col min="774" max="774" width="9.7109375" style="183" customWidth="1"/>
    <col min="775" max="775" width="11.5703125" style="183" customWidth="1"/>
    <col min="776" max="776" width="6.5703125" style="183" customWidth="1"/>
    <col min="777" max="777" width="9.5703125" style="183" bestFit="1" customWidth="1"/>
    <col min="778" max="778" width="11.5703125" style="183" customWidth="1"/>
    <col min="779" max="779" width="20.42578125" style="183" customWidth="1"/>
    <col min="780" max="780" width="17.85546875" style="183" customWidth="1"/>
    <col min="781" max="781" width="13" style="183" customWidth="1"/>
    <col min="782" max="1024" width="9.140625" style="183"/>
    <col min="1025" max="1025" width="4.28515625" style="183" customWidth="1"/>
    <col min="1026" max="1026" width="59.28515625" style="183" customWidth="1"/>
    <col min="1027" max="1027" width="13.28515625" style="183" customWidth="1"/>
    <col min="1028" max="1028" width="6.140625" style="183" customWidth="1"/>
    <col min="1029" max="1029" width="7.85546875" style="183" bestFit="1" customWidth="1"/>
    <col min="1030" max="1030" width="9.7109375" style="183" customWidth="1"/>
    <col min="1031" max="1031" width="11.5703125" style="183" customWidth="1"/>
    <col min="1032" max="1032" width="6.5703125" style="183" customWidth="1"/>
    <col min="1033" max="1033" width="9.5703125" style="183" bestFit="1" customWidth="1"/>
    <col min="1034" max="1034" width="11.5703125" style="183" customWidth="1"/>
    <col min="1035" max="1035" width="20.42578125" style="183" customWidth="1"/>
    <col min="1036" max="1036" width="17.85546875" style="183" customWidth="1"/>
    <col min="1037" max="1037" width="13" style="183" customWidth="1"/>
    <col min="1038" max="1280" width="9.140625" style="183"/>
    <col min="1281" max="1281" width="4.28515625" style="183" customWidth="1"/>
    <col min="1282" max="1282" width="59.28515625" style="183" customWidth="1"/>
    <col min="1283" max="1283" width="13.28515625" style="183" customWidth="1"/>
    <col min="1284" max="1284" width="6.140625" style="183" customWidth="1"/>
    <col min="1285" max="1285" width="7.85546875" style="183" bestFit="1" customWidth="1"/>
    <col min="1286" max="1286" width="9.7109375" style="183" customWidth="1"/>
    <col min="1287" max="1287" width="11.5703125" style="183" customWidth="1"/>
    <col min="1288" max="1288" width="6.5703125" style="183" customWidth="1"/>
    <col min="1289" max="1289" width="9.5703125" style="183" bestFit="1" customWidth="1"/>
    <col min="1290" max="1290" width="11.5703125" style="183" customWidth="1"/>
    <col min="1291" max="1291" width="20.42578125" style="183" customWidth="1"/>
    <col min="1292" max="1292" width="17.85546875" style="183" customWidth="1"/>
    <col min="1293" max="1293" width="13" style="183" customWidth="1"/>
    <col min="1294" max="1536" width="9.140625" style="183"/>
    <col min="1537" max="1537" width="4.28515625" style="183" customWidth="1"/>
    <col min="1538" max="1538" width="59.28515625" style="183" customWidth="1"/>
    <col min="1539" max="1539" width="13.28515625" style="183" customWidth="1"/>
    <col min="1540" max="1540" width="6.140625" style="183" customWidth="1"/>
    <col min="1541" max="1541" width="7.85546875" style="183" bestFit="1" customWidth="1"/>
    <col min="1542" max="1542" width="9.7109375" style="183" customWidth="1"/>
    <col min="1543" max="1543" width="11.5703125" style="183" customWidth="1"/>
    <col min="1544" max="1544" width="6.5703125" style="183" customWidth="1"/>
    <col min="1545" max="1545" width="9.5703125" style="183" bestFit="1" customWidth="1"/>
    <col min="1546" max="1546" width="11.5703125" style="183" customWidth="1"/>
    <col min="1547" max="1547" width="20.42578125" style="183" customWidth="1"/>
    <col min="1548" max="1548" width="17.85546875" style="183" customWidth="1"/>
    <col min="1549" max="1549" width="13" style="183" customWidth="1"/>
    <col min="1550" max="1792" width="9.140625" style="183"/>
    <col min="1793" max="1793" width="4.28515625" style="183" customWidth="1"/>
    <col min="1794" max="1794" width="59.28515625" style="183" customWidth="1"/>
    <col min="1795" max="1795" width="13.28515625" style="183" customWidth="1"/>
    <col min="1796" max="1796" width="6.140625" style="183" customWidth="1"/>
    <col min="1797" max="1797" width="7.85546875" style="183" bestFit="1" customWidth="1"/>
    <col min="1798" max="1798" width="9.7109375" style="183" customWidth="1"/>
    <col min="1799" max="1799" width="11.5703125" style="183" customWidth="1"/>
    <col min="1800" max="1800" width="6.5703125" style="183" customWidth="1"/>
    <col min="1801" max="1801" width="9.5703125" style="183" bestFit="1" customWidth="1"/>
    <col min="1802" max="1802" width="11.5703125" style="183" customWidth="1"/>
    <col min="1803" max="1803" width="20.42578125" style="183" customWidth="1"/>
    <col min="1804" max="1804" width="17.85546875" style="183" customWidth="1"/>
    <col min="1805" max="1805" width="13" style="183" customWidth="1"/>
    <col min="1806" max="2048" width="9.140625" style="183"/>
    <col min="2049" max="2049" width="4.28515625" style="183" customWidth="1"/>
    <col min="2050" max="2050" width="59.28515625" style="183" customWidth="1"/>
    <col min="2051" max="2051" width="13.28515625" style="183" customWidth="1"/>
    <col min="2052" max="2052" width="6.140625" style="183" customWidth="1"/>
    <col min="2053" max="2053" width="7.85546875" style="183" bestFit="1" customWidth="1"/>
    <col min="2054" max="2054" width="9.7109375" style="183" customWidth="1"/>
    <col min="2055" max="2055" width="11.5703125" style="183" customWidth="1"/>
    <col min="2056" max="2056" width="6.5703125" style="183" customWidth="1"/>
    <col min="2057" max="2057" width="9.5703125" style="183" bestFit="1" customWidth="1"/>
    <col min="2058" max="2058" width="11.5703125" style="183" customWidth="1"/>
    <col min="2059" max="2059" width="20.42578125" style="183" customWidth="1"/>
    <col min="2060" max="2060" width="17.85546875" style="183" customWidth="1"/>
    <col min="2061" max="2061" width="13" style="183" customWidth="1"/>
    <col min="2062" max="2304" width="9.140625" style="183"/>
    <col min="2305" max="2305" width="4.28515625" style="183" customWidth="1"/>
    <col min="2306" max="2306" width="59.28515625" style="183" customWidth="1"/>
    <col min="2307" max="2307" width="13.28515625" style="183" customWidth="1"/>
    <col min="2308" max="2308" width="6.140625" style="183" customWidth="1"/>
    <col min="2309" max="2309" width="7.85546875" style="183" bestFit="1" customWidth="1"/>
    <col min="2310" max="2310" width="9.7109375" style="183" customWidth="1"/>
    <col min="2311" max="2311" width="11.5703125" style="183" customWidth="1"/>
    <col min="2312" max="2312" width="6.5703125" style="183" customWidth="1"/>
    <col min="2313" max="2313" width="9.5703125" style="183" bestFit="1" customWidth="1"/>
    <col min="2314" max="2314" width="11.5703125" style="183" customWidth="1"/>
    <col min="2315" max="2315" width="20.42578125" style="183" customWidth="1"/>
    <col min="2316" max="2316" width="17.85546875" style="183" customWidth="1"/>
    <col min="2317" max="2317" width="13" style="183" customWidth="1"/>
    <col min="2318" max="2560" width="9.140625" style="183"/>
    <col min="2561" max="2561" width="4.28515625" style="183" customWidth="1"/>
    <col min="2562" max="2562" width="59.28515625" style="183" customWidth="1"/>
    <col min="2563" max="2563" width="13.28515625" style="183" customWidth="1"/>
    <col min="2564" max="2564" width="6.140625" style="183" customWidth="1"/>
    <col min="2565" max="2565" width="7.85546875" style="183" bestFit="1" customWidth="1"/>
    <col min="2566" max="2566" width="9.7109375" style="183" customWidth="1"/>
    <col min="2567" max="2567" width="11.5703125" style="183" customWidth="1"/>
    <col min="2568" max="2568" width="6.5703125" style="183" customWidth="1"/>
    <col min="2569" max="2569" width="9.5703125" style="183" bestFit="1" customWidth="1"/>
    <col min="2570" max="2570" width="11.5703125" style="183" customWidth="1"/>
    <col min="2571" max="2571" width="20.42578125" style="183" customWidth="1"/>
    <col min="2572" max="2572" width="17.85546875" style="183" customWidth="1"/>
    <col min="2573" max="2573" width="13" style="183" customWidth="1"/>
    <col min="2574" max="2816" width="9.140625" style="183"/>
    <col min="2817" max="2817" width="4.28515625" style="183" customWidth="1"/>
    <col min="2818" max="2818" width="59.28515625" style="183" customWidth="1"/>
    <col min="2819" max="2819" width="13.28515625" style="183" customWidth="1"/>
    <col min="2820" max="2820" width="6.140625" style="183" customWidth="1"/>
    <col min="2821" max="2821" width="7.85546875" style="183" bestFit="1" customWidth="1"/>
    <col min="2822" max="2822" width="9.7109375" style="183" customWidth="1"/>
    <col min="2823" max="2823" width="11.5703125" style="183" customWidth="1"/>
    <col min="2824" max="2824" width="6.5703125" style="183" customWidth="1"/>
    <col min="2825" max="2825" width="9.5703125" style="183" bestFit="1" customWidth="1"/>
    <col min="2826" max="2826" width="11.5703125" style="183" customWidth="1"/>
    <col min="2827" max="2827" width="20.42578125" style="183" customWidth="1"/>
    <col min="2828" max="2828" width="17.85546875" style="183" customWidth="1"/>
    <col min="2829" max="2829" width="13" style="183" customWidth="1"/>
    <col min="2830" max="3072" width="9.140625" style="183"/>
    <col min="3073" max="3073" width="4.28515625" style="183" customWidth="1"/>
    <col min="3074" max="3074" width="59.28515625" style="183" customWidth="1"/>
    <col min="3075" max="3075" width="13.28515625" style="183" customWidth="1"/>
    <col min="3076" max="3076" width="6.140625" style="183" customWidth="1"/>
    <col min="3077" max="3077" width="7.85546875" style="183" bestFit="1" customWidth="1"/>
    <col min="3078" max="3078" width="9.7109375" style="183" customWidth="1"/>
    <col min="3079" max="3079" width="11.5703125" style="183" customWidth="1"/>
    <col min="3080" max="3080" width="6.5703125" style="183" customWidth="1"/>
    <col min="3081" max="3081" width="9.5703125" style="183" bestFit="1" customWidth="1"/>
    <col min="3082" max="3082" width="11.5703125" style="183" customWidth="1"/>
    <col min="3083" max="3083" width="20.42578125" style="183" customWidth="1"/>
    <col min="3084" max="3084" width="17.85546875" style="183" customWidth="1"/>
    <col min="3085" max="3085" width="13" style="183" customWidth="1"/>
    <col min="3086" max="3328" width="9.140625" style="183"/>
    <col min="3329" max="3329" width="4.28515625" style="183" customWidth="1"/>
    <col min="3330" max="3330" width="59.28515625" style="183" customWidth="1"/>
    <col min="3331" max="3331" width="13.28515625" style="183" customWidth="1"/>
    <col min="3332" max="3332" width="6.140625" style="183" customWidth="1"/>
    <col min="3333" max="3333" width="7.85546875" style="183" bestFit="1" customWidth="1"/>
    <col min="3334" max="3334" width="9.7109375" style="183" customWidth="1"/>
    <col min="3335" max="3335" width="11.5703125" style="183" customWidth="1"/>
    <col min="3336" max="3336" width="6.5703125" style="183" customWidth="1"/>
    <col min="3337" max="3337" width="9.5703125" style="183" bestFit="1" customWidth="1"/>
    <col min="3338" max="3338" width="11.5703125" style="183" customWidth="1"/>
    <col min="3339" max="3339" width="20.42578125" style="183" customWidth="1"/>
    <col min="3340" max="3340" width="17.85546875" style="183" customWidth="1"/>
    <col min="3341" max="3341" width="13" style="183" customWidth="1"/>
    <col min="3342" max="3584" width="9.140625" style="183"/>
    <col min="3585" max="3585" width="4.28515625" style="183" customWidth="1"/>
    <col min="3586" max="3586" width="59.28515625" style="183" customWidth="1"/>
    <col min="3587" max="3587" width="13.28515625" style="183" customWidth="1"/>
    <col min="3588" max="3588" width="6.140625" style="183" customWidth="1"/>
    <col min="3589" max="3589" width="7.85546875" style="183" bestFit="1" customWidth="1"/>
    <col min="3590" max="3590" width="9.7109375" style="183" customWidth="1"/>
    <col min="3591" max="3591" width="11.5703125" style="183" customWidth="1"/>
    <col min="3592" max="3592" width="6.5703125" style="183" customWidth="1"/>
    <col min="3593" max="3593" width="9.5703125" style="183" bestFit="1" customWidth="1"/>
    <col min="3594" max="3594" width="11.5703125" style="183" customWidth="1"/>
    <col min="3595" max="3595" width="20.42578125" style="183" customWidth="1"/>
    <col min="3596" max="3596" width="17.85546875" style="183" customWidth="1"/>
    <col min="3597" max="3597" width="13" style="183" customWidth="1"/>
    <col min="3598" max="3840" width="9.140625" style="183"/>
    <col min="3841" max="3841" width="4.28515625" style="183" customWidth="1"/>
    <col min="3842" max="3842" width="59.28515625" style="183" customWidth="1"/>
    <col min="3843" max="3843" width="13.28515625" style="183" customWidth="1"/>
    <col min="3844" max="3844" width="6.140625" style="183" customWidth="1"/>
    <col min="3845" max="3845" width="7.85546875" style="183" bestFit="1" customWidth="1"/>
    <col min="3846" max="3846" width="9.7109375" style="183" customWidth="1"/>
    <col min="3847" max="3847" width="11.5703125" style="183" customWidth="1"/>
    <col min="3848" max="3848" width="6.5703125" style="183" customWidth="1"/>
    <col min="3849" max="3849" width="9.5703125" style="183" bestFit="1" customWidth="1"/>
    <col min="3850" max="3850" width="11.5703125" style="183" customWidth="1"/>
    <col min="3851" max="3851" width="20.42578125" style="183" customWidth="1"/>
    <col min="3852" max="3852" width="17.85546875" style="183" customWidth="1"/>
    <col min="3853" max="3853" width="13" style="183" customWidth="1"/>
    <col min="3854" max="4096" width="9.140625" style="183"/>
    <col min="4097" max="4097" width="4.28515625" style="183" customWidth="1"/>
    <col min="4098" max="4098" width="59.28515625" style="183" customWidth="1"/>
    <col min="4099" max="4099" width="13.28515625" style="183" customWidth="1"/>
    <col min="4100" max="4100" width="6.140625" style="183" customWidth="1"/>
    <col min="4101" max="4101" width="7.85546875" style="183" bestFit="1" customWidth="1"/>
    <col min="4102" max="4102" width="9.7109375" style="183" customWidth="1"/>
    <col min="4103" max="4103" width="11.5703125" style="183" customWidth="1"/>
    <col min="4104" max="4104" width="6.5703125" style="183" customWidth="1"/>
    <col min="4105" max="4105" width="9.5703125" style="183" bestFit="1" customWidth="1"/>
    <col min="4106" max="4106" width="11.5703125" style="183" customWidth="1"/>
    <col min="4107" max="4107" width="20.42578125" style="183" customWidth="1"/>
    <col min="4108" max="4108" width="17.85546875" style="183" customWidth="1"/>
    <col min="4109" max="4109" width="13" style="183" customWidth="1"/>
    <col min="4110" max="4352" width="9.140625" style="183"/>
    <col min="4353" max="4353" width="4.28515625" style="183" customWidth="1"/>
    <col min="4354" max="4354" width="59.28515625" style="183" customWidth="1"/>
    <col min="4355" max="4355" width="13.28515625" style="183" customWidth="1"/>
    <col min="4356" max="4356" width="6.140625" style="183" customWidth="1"/>
    <col min="4357" max="4357" width="7.85546875" style="183" bestFit="1" customWidth="1"/>
    <col min="4358" max="4358" width="9.7109375" style="183" customWidth="1"/>
    <col min="4359" max="4359" width="11.5703125" style="183" customWidth="1"/>
    <col min="4360" max="4360" width="6.5703125" style="183" customWidth="1"/>
    <col min="4361" max="4361" width="9.5703125" style="183" bestFit="1" customWidth="1"/>
    <col min="4362" max="4362" width="11.5703125" style="183" customWidth="1"/>
    <col min="4363" max="4363" width="20.42578125" style="183" customWidth="1"/>
    <col min="4364" max="4364" width="17.85546875" style="183" customWidth="1"/>
    <col min="4365" max="4365" width="13" style="183" customWidth="1"/>
    <col min="4366" max="4608" width="9.140625" style="183"/>
    <col min="4609" max="4609" width="4.28515625" style="183" customWidth="1"/>
    <col min="4610" max="4610" width="59.28515625" style="183" customWidth="1"/>
    <col min="4611" max="4611" width="13.28515625" style="183" customWidth="1"/>
    <col min="4612" max="4612" width="6.140625" style="183" customWidth="1"/>
    <col min="4613" max="4613" width="7.85546875" style="183" bestFit="1" customWidth="1"/>
    <col min="4614" max="4614" width="9.7109375" style="183" customWidth="1"/>
    <col min="4615" max="4615" width="11.5703125" style="183" customWidth="1"/>
    <col min="4616" max="4616" width="6.5703125" style="183" customWidth="1"/>
    <col min="4617" max="4617" width="9.5703125" style="183" bestFit="1" customWidth="1"/>
    <col min="4618" max="4618" width="11.5703125" style="183" customWidth="1"/>
    <col min="4619" max="4619" width="20.42578125" style="183" customWidth="1"/>
    <col min="4620" max="4620" width="17.85546875" style="183" customWidth="1"/>
    <col min="4621" max="4621" width="13" style="183" customWidth="1"/>
    <col min="4622" max="4864" width="9.140625" style="183"/>
    <col min="4865" max="4865" width="4.28515625" style="183" customWidth="1"/>
    <col min="4866" max="4866" width="59.28515625" style="183" customWidth="1"/>
    <col min="4867" max="4867" width="13.28515625" style="183" customWidth="1"/>
    <col min="4868" max="4868" width="6.140625" style="183" customWidth="1"/>
    <col min="4869" max="4869" width="7.85546875" style="183" bestFit="1" customWidth="1"/>
    <col min="4870" max="4870" width="9.7109375" style="183" customWidth="1"/>
    <col min="4871" max="4871" width="11.5703125" style="183" customWidth="1"/>
    <col min="4872" max="4872" width="6.5703125" style="183" customWidth="1"/>
    <col min="4873" max="4873" width="9.5703125" style="183" bestFit="1" customWidth="1"/>
    <col min="4874" max="4874" width="11.5703125" style="183" customWidth="1"/>
    <col min="4875" max="4875" width="20.42578125" style="183" customWidth="1"/>
    <col min="4876" max="4876" width="17.85546875" style="183" customWidth="1"/>
    <col min="4877" max="4877" width="13" style="183" customWidth="1"/>
    <col min="4878" max="5120" width="9.140625" style="183"/>
    <col min="5121" max="5121" width="4.28515625" style="183" customWidth="1"/>
    <col min="5122" max="5122" width="59.28515625" style="183" customWidth="1"/>
    <col min="5123" max="5123" width="13.28515625" style="183" customWidth="1"/>
    <col min="5124" max="5124" width="6.140625" style="183" customWidth="1"/>
    <col min="5125" max="5125" width="7.85546875" style="183" bestFit="1" customWidth="1"/>
    <col min="5126" max="5126" width="9.7109375" style="183" customWidth="1"/>
    <col min="5127" max="5127" width="11.5703125" style="183" customWidth="1"/>
    <col min="5128" max="5128" width="6.5703125" style="183" customWidth="1"/>
    <col min="5129" max="5129" width="9.5703125" style="183" bestFit="1" customWidth="1"/>
    <col min="5130" max="5130" width="11.5703125" style="183" customWidth="1"/>
    <col min="5131" max="5131" width="20.42578125" style="183" customWidth="1"/>
    <col min="5132" max="5132" width="17.85546875" style="183" customWidth="1"/>
    <col min="5133" max="5133" width="13" style="183" customWidth="1"/>
    <col min="5134" max="5376" width="9.140625" style="183"/>
    <col min="5377" max="5377" width="4.28515625" style="183" customWidth="1"/>
    <col min="5378" max="5378" width="59.28515625" style="183" customWidth="1"/>
    <col min="5379" max="5379" width="13.28515625" style="183" customWidth="1"/>
    <col min="5380" max="5380" width="6.140625" style="183" customWidth="1"/>
    <col min="5381" max="5381" width="7.85546875" style="183" bestFit="1" customWidth="1"/>
    <col min="5382" max="5382" width="9.7109375" style="183" customWidth="1"/>
    <col min="5383" max="5383" width="11.5703125" style="183" customWidth="1"/>
    <col min="5384" max="5384" width="6.5703125" style="183" customWidth="1"/>
    <col min="5385" max="5385" width="9.5703125" style="183" bestFit="1" customWidth="1"/>
    <col min="5386" max="5386" width="11.5703125" style="183" customWidth="1"/>
    <col min="5387" max="5387" width="20.42578125" style="183" customWidth="1"/>
    <col min="5388" max="5388" width="17.85546875" style="183" customWidth="1"/>
    <col min="5389" max="5389" width="13" style="183" customWidth="1"/>
    <col min="5390" max="5632" width="9.140625" style="183"/>
    <col min="5633" max="5633" width="4.28515625" style="183" customWidth="1"/>
    <col min="5634" max="5634" width="59.28515625" style="183" customWidth="1"/>
    <col min="5635" max="5635" width="13.28515625" style="183" customWidth="1"/>
    <col min="5636" max="5636" width="6.140625" style="183" customWidth="1"/>
    <col min="5637" max="5637" width="7.85546875" style="183" bestFit="1" customWidth="1"/>
    <col min="5638" max="5638" width="9.7109375" style="183" customWidth="1"/>
    <col min="5639" max="5639" width="11.5703125" style="183" customWidth="1"/>
    <col min="5640" max="5640" width="6.5703125" style="183" customWidth="1"/>
    <col min="5641" max="5641" width="9.5703125" style="183" bestFit="1" customWidth="1"/>
    <col min="5642" max="5642" width="11.5703125" style="183" customWidth="1"/>
    <col min="5643" max="5643" width="20.42578125" style="183" customWidth="1"/>
    <col min="5644" max="5644" width="17.85546875" style="183" customWidth="1"/>
    <col min="5645" max="5645" width="13" style="183" customWidth="1"/>
    <col min="5646" max="5888" width="9.140625" style="183"/>
    <col min="5889" max="5889" width="4.28515625" style="183" customWidth="1"/>
    <col min="5890" max="5890" width="59.28515625" style="183" customWidth="1"/>
    <col min="5891" max="5891" width="13.28515625" style="183" customWidth="1"/>
    <col min="5892" max="5892" width="6.140625" style="183" customWidth="1"/>
    <col min="5893" max="5893" width="7.85546875" style="183" bestFit="1" customWidth="1"/>
    <col min="5894" max="5894" width="9.7109375" style="183" customWidth="1"/>
    <col min="5895" max="5895" width="11.5703125" style="183" customWidth="1"/>
    <col min="5896" max="5896" width="6.5703125" style="183" customWidth="1"/>
    <col min="5897" max="5897" width="9.5703125" style="183" bestFit="1" customWidth="1"/>
    <col min="5898" max="5898" width="11.5703125" style="183" customWidth="1"/>
    <col min="5899" max="5899" width="20.42578125" style="183" customWidth="1"/>
    <col min="5900" max="5900" width="17.85546875" style="183" customWidth="1"/>
    <col min="5901" max="5901" width="13" style="183" customWidth="1"/>
    <col min="5902" max="6144" width="9.140625" style="183"/>
    <col min="6145" max="6145" width="4.28515625" style="183" customWidth="1"/>
    <col min="6146" max="6146" width="59.28515625" style="183" customWidth="1"/>
    <col min="6147" max="6147" width="13.28515625" style="183" customWidth="1"/>
    <col min="6148" max="6148" width="6.140625" style="183" customWidth="1"/>
    <col min="6149" max="6149" width="7.85546875" style="183" bestFit="1" customWidth="1"/>
    <col min="6150" max="6150" width="9.7109375" style="183" customWidth="1"/>
    <col min="6151" max="6151" width="11.5703125" style="183" customWidth="1"/>
    <col min="6152" max="6152" width="6.5703125" style="183" customWidth="1"/>
    <col min="6153" max="6153" width="9.5703125" style="183" bestFit="1" customWidth="1"/>
    <col min="6154" max="6154" width="11.5703125" style="183" customWidth="1"/>
    <col min="6155" max="6155" width="20.42578125" style="183" customWidth="1"/>
    <col min="6156" max="6156" width="17.85546875" style="183" customWidth="1"/>
    <col min="6157" max="6157" width="13" style="183" customWidth="1"/>
    <col min="6158" max="6400" width="9.140625" style="183"/>
    <col min="6401" max="6401" width="4.28515625" style="183" customWidth="1"/>
    <col min="6402" max="6402" width="59.28515625" style="183" customWidth="1"/>
    <col min="6403" max="6403" width="13.28515625" style="183" customWidth="1"/>
    <col min="6404" max="6404" width="6.140625" style="183" customWidth="1"/>
    <col min="6405" max="6405" width="7.85546875" style="183" bestFit="1" customWidth="1"/>
    <col min="6406" max="6406" width="9.7109375" style="183" customWidth="1"/>
    <col min="6407" max="6407" width="11.5703125" style="183" customWidth="1"/>
    <col min="6408" max="6408" width="6.5703125" style="183" customWidth="1"/>
    <col min="6409" max="6409" width="9.5703125" style="183" bestFit="1" customWidth="1"/>
    <col min="6410" max="6410" width="11.5703125" style="183" customWidth="1"/>
    <col min="6411" max="6411" width="20.42578125" style="183" customWidth="1"/>
    <col min="6412" max="6412" width="17.85546875" style="183" customWidth="1"/>
    <col min="6413" max="6413" width="13" style="183" customWidth="1"/>
    <col min="6414" max="6656" width="9.140625" style="183"/>
    <col min="6657" max="6657" width="4.28515625" style="183" customWidth="1"/>
    <col min="6658" max="6658" width="59.28515625" style="183" customWidth="1"/>
    <col min="6659" max="6659" width="13.28515625" style="183" customWidth="1"/>
    <col min="6660" max="6660" width="6.140625" style="183" customWidth="1"/>
    <col min="6661" max="6661" width="7.85546875" style="183" bestFit="1" customWidth="1"/>
    <col min="6662" max="6662" width="9.7109375" style="183" customWidth="1"/>
    <col min="6663" max="6663" width="11.5703125" style="183" customWidth="1"/>
    <col min="6664" max="6664" width="6.5703125" style="183" customWidth="1"/>
    <col min="6665" max="6665" width="9.5703125" style="183" bestFit="1" customWidth="1"/>
    <col min="6666" max="6666" width="11.5703125" style="183" customWidth="1"/>
    <col min="6667" max="6667" width="20.42578125" style="183" customWidth="1"/>
    <col min="6668" max="6668" width="17.85546875" style="183" customWidth="1"/>
    <col min="6669" max="6669" width="13" style="183" customWidth="1"/>
    <col min="6670" max="6912" width="9.140625" style="183"/>
    <col min="6913" max="6913" width="4.28515625" style="183" customWidth="1"/>
    <col min="6914" max="6914" width="59.28515625" style="183" customWidth="1"/>
    <col min="6915" max="6915" width="13.28515625" style="183" customWidth="1"/>
    <col min="6916" max="6916" width="6.140625" style="183" customWidth="1"/>
    <col min="6917" max="6917" width="7.85546875" style="183" bestFit="1" customWidth="1"/>
    <col min="6918" max="6918" width="9.7109375" style="183" customWidth="1"/>
    <col min="6919" max="6919" width="11.5703125" style="183" customWidth="1"/>
    <col min="6920" max="6920" width="6.5703125" style="183" customWidth="1"/>
    <col min="6921" max="6921" width="9.5703125" style="183" bestFit="1" customWidth="1"/>
    <col min="6922" max="6922" width="11.5703125" style="183" customWidth="1"/>
    <col min="6923" max="6923" width="20.42578125" style="183" customWidth="1"/>
    <col min="6924" max="6924" width="17.85546875" style="183" customWidth="1"/>
    <col min="6925" max="6925" width="13" style="183" customWidth="1"/>
    <col min="6926" max="7168" width="9.140625" style="183"/>
    <col min="7169" max="7169" width="4.28515625" style="183" customWidth="1"/>
    <col min="7170" max="7170" width="59.28515625" style="183" customWidth="1"/>
    <col min="7171" max="7171" width="13.28515625" style="183" customWidth="1"/>
    <col min="7172" max="7172" width="6.140625" style="183" customWidth="1"/>
    <col min="7173" max="7173" width="7.85546875" style="183" bestFit="1" customWidth="1"/>
    <col min="7174" max="7174" width="9.7109375" style="183" customWidth="1"/>
    <col min="7175" max="7175" width="11.5703125" style="183" customWidth="1"/>
    <col min="7176" max="7176" width="6.5703125" style="183" customWidth="1"/>
    <col min="7177" max="7177" width="9.5703125" style="183" bestFit="1" customWidth="1"/>
    <col min="7178" max="7178" width="11.5703125" style="183" customWidth="1"/>
    <col min="7179" max="7179" width="20.42578125" style="183" customWidth="1"/>
    <col min="7180" max="7180" width="17.85546875" style="183" customWidth="1"/>
    <col min="7181" max="7181" width="13" style="183" customWidth="1"/>
    <col min="7182" max="7424" width="9.140625" style="183"/>
    <col min="7425" max="7425" width="4.28515625" style="183" customWidth="1"/>
    <col min="7426" max="7426" width="59.28515625" style="183" customWidth="1"/>
    <col min="7427" max="7427" width="13.28515625" style="183" customWidth="1"/>
    <col min="7428" max="7428" width="6.140625" style="183" customWidth="1"/>
    <col min="7429" max="7429" width="7.85546875" style="183" bestFit="1" customWidth="1"/>
    <col min="7430" max="7430" width="9.7109375" style="183" customWidth="1"/>
    <col min="7431" max="7431" width="11.5703125" style="183" customWidth="1"/>
    <col min="7432" max="7432" width="6.5703125" style="183" customWidth="1"/>
    <col min="7433" max="7433" width="9.5703125" style="183" bestFit="1" customWidth="1"/>
    <col min="7434" max="7434" width="11.5703125" style="183" customWidth="1"/>
    <col min="7435" max="7435" width="20.42578125" style="183" customWidth="1"/>
    <col min="7436" max="7436" width="17.85546875" style="183" customWidth="1"/>
    <col min="7437" max="7437" width="13" style="183" customWidth="1"/>
    <col min="7438" max="7680" width="9.140625" style="183"/>
    <col min="7681" max="7681" width="4.28515625" style="183" customWidth="1"/>
    <col min="7682" max="7682" width="59.28515625" style="183" customWidth="1"/>
    <col min="7683" max="7683" width="13.28515625" style="183" customWidth="1"/>
    <col min="7684" max="7684" width="6.140625" style="183" customWidth="1"/>
    <col min="7685" max="7685" width="7.85546875" style="183" bestFit="1" customWidth="1"/>
    <col min="7686" max="7686" width="9.7109375" style="183" customWidth="1"/>
    <col min="7687" max="7687" width="11.5703125" style="183" customWidth="1"/>
    <col min="7688" max="7688" width="6.5703125" style="183" customWidth="1"/>
    <col min="7689" max="7689" width="9.5703125" style="183" bestFit="1" customWidth="1"/>
    <col min="7690" max="7690" width="11.5703125" style="183" customWidth="1"/>
    <col min="7691" max="7691" width="20.42578125" style="183" customWidth="1"/>
    <col min="7692" max="7692" width="17.85546875" style="183" customWidth="1"/>
    <col min="7693" max="7693" width="13" style="183" customWidth="1"/>
    <col min="7694" max="7936" width="9.140625" style="183"/>
    <col min="7937" max="7937" width="4.28515625" style="183" customWidth="1"/>
    <col min="7938" max="7938" width="59.28515625" style="183" customWidth="1"/>
    <col min="7939" max="7939" width="13.28515625" style="183" customWidth="1"/>
    <col min="7940" max="7940" width="6.140625" style="183" customWidth="1"/>
    <col min="7941" max="7941" width="7.85546875" style="183" bestFit="1" customWidth="1"/>
    <col min="7942" max="7942" width="9.7109375" style="183" customWidth="1"/>
    <col min="7943" max="7943" width="11.5703125" style="183" customWidth="1"/>
    <col min="7944" max="7944" width="6.5703125" style="183" customWidth="1"/>
    <col min="7945" max="7945" width="9.5703125" style="183" bestFit="1" customWidth="1"/>
    <col min="7946" max="7946" width="11.5703125" style="183" customWidth="1"/>
    <col min="7947" max="7947" width="20.42578125" style="183" customWidth="1"/>
    <col min="7948" max="7948" width="17.85546875" style="183" customWidth="1"/>
    <col min="7949" max="7949" width="13" style="183" customWidth="1"/>
    <col min="7950" max="8192" width="9.140625" style="183"/>
    <col min="8193" max="8193" width="4.28515625" style="183" customWidth="1"/>
    <col min="8194" max="8194" width="59.28515625" style="183" customWidth="1"/>
    <col min="8195" max="8195" width="13.28515625" style="183" customWidth="1"/>
    <col min="8196" max="8196" width="6.140625" style="183" customWidth="1"/>
    <col min="8197" max="8197" width="7.85546875" style="183" bestFit="1" customWidth="1"/>
    <col min="8198" max="8198" width="9.7109375" style="183" customWidth="1"/>
    <col min="8199" max="8199" width="11.5703125" style="183" customWidth="1"/>
    <col min="8200" max="8200" width="6.5703125" style="183" customWidth="1"/>
    <col min="8201" max="8201" width="9.5703125" style="183" bestFit="1" customWidth="1"/>
    <col min="8202" max="8202" width="11.5703125" style="183" customWidth="1"/>
    <col min="8203" max="8203" width="20.42578125" style="183" customWidth="1"/>
    <col min="8204" max="8204" width="17.85546875" style="183" customWidth="1"/>
    <col min="8205" max="8205" width="13" style="183" customWidth="1"/>
    <col min="8206" max="8448" width="9.140625" style="183"/>
    <col min="8449" max="8449" width="4.28515625" style="183" customWidth="1"/>
    <col min="8450" max="8450" width="59.28515625" style="183" customWidth="1"/>
    <col min="8451" max="8451" width="13.28515625" style="183" customWidth="1"/>
    <col min="8452" max="8452" width="6.140625" style="183" customWidth="1"/>
    <col min="8453" max="8453" width="7.85546875" style="183" bestFit="1" customWidth="1"/>
    <col min="8454" max="8454" width="9.7109375" style="183" customWidth="1"/>
    <col min="8455" max="8455" width="11.5703125" style="183" customWidth="1"/>
    <col min="8456" max="8456" width="6.5703125" style="183" customWidth="1"/>
    <col min="8457" max="8457" width="9.5703125" style="183" bestFit="1" customWidth="1"/>
    <col min="8458" max="8458" width="11.5703125" style="183" customWidth="1"/>
    <col min="8459" max="8459" width="20.42578125" style="183" customWidth="1"/>
    <col min="8460" max="8460" width="17.85546875" style="183" customWidth="1"/>
    <col min="8461" max="8461" width="13" style="183" customWidth="1"/>
    <col min="8462" max="8704" width="9.140625" style="183"/>
    <col min="8705" max="8705" width="4.28515625" style="183" customWidth="1"/>
    <col min="8706" max="8706" width="59.28515625" style="183" customWidth="1"/>
    <col min="8707" max="8707" width="13.28515625" style="183" customWidth="1"/>
    <col min="8708" max="8708" width="6.140625" style="183" customWidth="1"/>
    <col min="8709" max="8709" width="7.85546875" style="183" bestFit="1" customWidth="1"/>
    <col min="8710" max="8710" width="9.7109375" style="183" customWidth="1"/>
    <col min="8711" max="8711" width="11.5703125" style="183" customWidth="1"/>
    <col min="8712" max="8712" width="6.5703125" style="183" customWidth="1"/>
    <col min="8713" max="8713" width="9.5703125" style="183" bestFit="1" customWidth="1"/>
    <col min="8714" max="8714" width="11.5703125" style="183" customWidth="1"/>
    <col min="8715" max="8715" width="20.42578125" style="183" customWidth="1"/>
    <col min="8716" max="8716" width="17.85546875" style="183" customWidth="1"/>
    <col min="8717" max="8717" width="13" style="183" customWidth="1"/>
    <col min="8718" max="8960" width="9.140625" style="183"/>
    <col min="8961" max="8961" width="4.28515625" style="183" customWidth="1"/>
    <col min="8962" max="8962" width="59.28515625" style="183" customWidth="1"/>
    <col min="8963" max="8963" width="13.28515625" style="183" customWidth="1"/>
    <col min="8964" max="8964" width="6.140625" style="183" customWidth="1"/>
    <col min="8965" max="8965" width="7.85546875" style="183" bestFit="1" customWidth="1"/>
    <col min="8966" max="8966" width="9.7109375" style="183" customWidth="1"/>
    <col min="8967" max="8967" width="11.5703125" style="183" customWidth="1"/>
    <col min="8968" max="8968" width="6.5703125" style="183" customWidth="1"/>
    <col min="8969" max="8969" width="9.5703125" style="183" bestFit="1" customWidth="1"/>
    <col min="8970" max="8970" width="11.5703125" style="183" customWidth="1"/>
    <col min="8971" max="8971" width="20.42578125" style="183" customWidth="1"/>
    <col min="8972" max="8972" width="17.85546875" style="183" customWidth="1"/>
    <col min="8973" max="8973" width="13" style="183" customWidth="1"/>
    <col min="8974" max="9216" width="9.140625" style="183"/>
    <col min="9217" max="9217" width="4.28515625" style="183" customWidth="1"/>
    <col min="9218" max="9218" width="59.28515625" style="183" customWidth="1"/>
    <col min="9219" max="9219" width="13.28515625" style="183" customWidth="1"/>
    <col min="9220" max="9220" width="6.140625" style="183" customWidth="1"/>
    <col min="9221" max="9221" width="7.85546875" style="183" bestFit="1" customWidth="1"/>
    <col min="9222" max="9222" width="9.7109375" style="183" customWidth="1"/>
    <col min="9223" max="9223" width="11.5703125" style="183" customWidth="1"/>
    <col min="9224" max="9224" width="6.5703125" style="183" customWidth="1"/>
    <col min="9225" max="9225" width="9.5703125" style="183" bestFit="1" customWidth="1"/>
    <col min="9226" max="9226" width="11.5703125" style="183" customWidth="1"/>
    <col min="9227" max="9227" width="20.42578125" style="183" customWidth="1"/>
    <col min="9228" max="9228" width="17.85546875" style="183" customWidth="1"/>
    <col min="9229" max="9229" width="13" style="183" customWidth="1"/>
    <col min="9230" max="9472" width="9.140625" style="183"/>
    <col min="9473" max="9473" width="4.28515625" style="183" customWidth="1"/>
    <col min="9474" max="9474" width="59.28515625" style="183" customWidth="1"/>
    <col min="9475" max="9475" width="13.28515625" style="183" customWidth="1"/>
    <col min="9476" max="9476" width="6.140625" style="183" customWidth="1"/>
    <col min="9477" max="9477" width="7.85546875" style="183" bestFit="1" customWidth="1"/>
    <col min="9478" max="9478" width="9.7109375" style="183" customWidth="1"/>
    <col min="9479" max="9479" width="11.5703125" style="183" customWidth="1"/>
    <col min="9480" max="9480" width="6.5703125" style="183" customWidth="1"/>
    <col min="9481" max="9481" width="9.5703125" style="183" bestFit="1" customWidth="1"/>
    <col min="9482" max="9482" width="11.5703125" style="183" customWidth="1"/>
    <col min="9483" max="9483" width="20.42578125" style="183" customWidth="1"/>
    <col min="9484" max="9484" width="17.85546875" style="183" customWidth="1"/>
    <col min="9485" max="9485" width="13" style="183" customWidth="1"/>
    <col min="9486" max="9728" width="9.140625" style="183"/>
    <col min="9729" max="9729" width="4.28515625" style="183" customWidth="1"/>
    <col min="9730" max="9730" width="59.28515625" style="183" customWidth="1"/>
    <col min="9731" max="9731" width="13.28515625" style="183" customWidth="1"/>
    <col min="9732" max="9732" width="6.140625" style="183" customWidth="1"/>
    <col min="9733" max="9733" width="7.85546875" style="183" bestFit="1" customWidth="1"/>
    <col min="9734" max="9734" width="9.7109375" style="183" customWidth="1"/>
    <col min="9735" max="9735" width="11.5703125" style="183" customWidth="1"/>
    <col min="9736" max="9736" width="6.5703125" style="183" customWidth="1"/>
    <col min="9737" max="9737" width="9.5703125" style="183" bestFit="1" customWidth="1"/>
    <col min="9738" max="9738" width="11.5703125" style="183" customWidth="1"/>
    <col min="9739" max="9739" width="20.42578125" style="183" customWidth="1"/>
    <col min="9740" max="9740" width="17.85546875" style="183" customWidth="1"/>
    <col min="9741" max="9741" width="13" style="183" customWidth="1"/>
    <col min="9742" max="9984" width="9.140625" style="183"/>
    <col min="9985" max="9985" width="4.28515625" style="183" customWidth="1"/>
    <col min="9986" max="9986" width="59.28515625" style="183" customWidth="1"/>
    <col min="9987" max="9987" width="13.28515625" style="183" customWidth="1"/>
    <col min="9988" max="9988" width="6.140625" style="183" customWidth="1"/>
    <col min="9989" max="9989" width="7.85546875" style="183" bestFit="1" customWidth="1"/>
    <col min="9990" max="9990" width="9.7109375" style="183" customWidth="1"/>
    <col min="9991" max="9991" width="11.5703125" style="183" customWidth="1"/>
    <col min="9992" max="9992" width="6.5703125" style="183" customWidth="1"/>
    <col min="9993" max="9993" width="9.5703125" style="183" bestFit="1" customWidth="1"/>
    <col min="9994" max="9994" width="11.5703125" style="183" customWidth="1"/>
    <col min="9995" max="9995" width="20.42578125" style="183" customWidth="1"/>
    <col min="9996" max="9996" width="17.85546875" style="183" customWidth="1"/>
    <col min="9997" max="9997" width="13" style="183" customWidth="1"/>
    <col min="9998" max="10240" width="9.140625" style="183"/>
    <col min="10241" max="10241" width="4.28515625" style="183" customWidth="1"/>
    <col min="10242" max="10242" width="59.28515625" style="183" customWidth="1"/>
    <col min="10243" max="10243" width="13.28515625" style="183" customWidth="1"/>
    <col min="10244" max="10244" width="6.140625" style="183" customWidth="1"/>
    <col min="10245" max="10245" width="7.85546875" style="183" bestFit="1" customWidth="1"/>
    <col min="10246" max="10246" width="9.7109375" style="183" customWidth="1"/>
    <col min="10247" max="10247" width="11.5703125" style="183" customWidth="1"/>
    <col min="10248" max="10248" width="6.5703125" style="183" customWidth="1"/>
    <col min="10249" max="10249" width="9.5703125" style="183" bestFit="1" customWidth="1"/>
    <col min="10250" max="10250" width="11.5703125" style="183" customWidth="1"/>
    <col min="10251" max="10251" width="20.42578125" style="183" customWidth="1"/>
    <col min="10252" max="10252" width="17.85546875" style="183" customWidth="1"/>
    <col min="10253" max="10253" width="13" style="183" customWidth="1"/>
    <col min="10254" max="10496" width="9.140625" style="183"/>
    <col min="10497" max="10497" width="4.28515625" style="183" customWidth="1"/>
    <col min="10498" max="10498" width="59.28515625" style="183" customWidth="1"/>
    <col min="10499" max="10499" width="13.28515625" style="183" customWidth="1"/>
    <col min="10500" max="10500" width="6.140625" style="183" customWidth="1"/>
    <col min="10501" max="10501" width="7.85546875" style="183" bestFit="1" customWidth="1"/>
    <col min="10502" max="10502" width="9.7109375" style="183" customWidth="1"/>
    <col min="10503" max="10503" width="11.5703125" style="183" customWidth="1"/>
    <col min="10504" max="10504" width="6.5703125" style="183" customWidth="1"/>
    <col min="10505" max="10505" width="9.5703125" style="183" bestFit="1" customWidth="1"/>
    <col min="10506" max="10506" width="11.5703125" style="183" customWidth="1"/>
    <col min="10507" max="10507" width="20.42578125" style="183" customWidth="1"/>
    <col min="10508" max="10508" width="17.85546875" style="183" customWidth="1"/>
    <col min="10509" max="10509" width="13" style="183" customWidth="1"/>
    <col min="10510" max="10752" width="9.140625" style="183"/>
    <col min="10753" max="10753" width="4.28515625" style="183" customWidth="1"/>
    <col min="10754" max="10754" width="59.28515625" style="183" customWidth="1"/>
    <col min="10755" max="10755" width="13.28515625" style="183" customWidth="1"/>
    <col min="10756" max="10756" width="6.140625" style="183" customWidth="1"/>
    <col min="10757" max="10757" width="7.85546875" style="183" bestFit="1" customWidth="1"/>
    <col min="10758" max="10758" width="9.7109375" style="183" customWidth="1"/>
    <col min="10759" max="10759" width="11.5703125" style="183" customWidth="1"/>
    <col min="10760" max="10760" width="6.5703125" style="183" customWidth="1"/>
    <col min="10761" max="10761" width="9.5703125" style="183" bestFit="1" customWidth="1"/>
    <col min="10762" max="10762" width="11.5703125" style="183" customWidth="1"/>
    <col min="10763" max="10763" width="20.42578125" style="183" customWidth="1"/>
    <col min="10764" max="10764" width="17.85546875" style="183" customWidth="1"/>
    <col min="10765" max="10765" width="13" style="183" customWidth="1"/>
    <col min="10766" max="11008" width="9.140625" style="183"/>
    <col min="11009" max="11009" width="4.28515625" style="183" customWidth="1"/>
    <col min="11010" max="11010" width="59.28515625" style="183" customWidth="1"/>
    <col min="11011" max="11011" width="13.28515625" style="183" customWidth="1"/>
    <col min="11012" max="11012" width="6.140625" style="183" customWidth="1"/>
    <col min="11013" max="11013" width="7.85546875" style="183" bestFit="1" customWidth="1"/>
    <col min="11014" max="11014" width="9.7109375" style="183" customWidth="1"/>
    <col min="11015" max="11015" width="11.5703125" style="183" customWidth="1"/>
    <col min="11016" max="11016" width="6.5703125" style="183" customWidth="1"/>
    <col min="11017" max="11017" width="9.5703125" style="183" bestFit="1" customWidth="1"/>
    <col min="11018" max="11018" width="11.5703125" style="183" customWidth="1"/>
    <col min="11019" max="11019" width="20.42578125" style="183" customWidth="1"/>
    <col min="11020" max="11020" width="17.85546875" style="183" customWidth="1"/>
    <col min="11021" max="11021" width="13" style="183" customWidth="1"/>
    <col min="11022" max="11264" width="9.140625" style="183"/>
    <col min="11265" max="11265" width="4.28515625" style="183" customWidth="1"/>
    <col min="11266" max="11266" width="59.28515625" style="183" customWidth="1"/>
    <col min="11267" max="11267" width="13.28515625" style="183" customWidth="1"/>
    <col min="11268" max="11268" width="6.140625" style="183" customWidth="1"/>
    <col min="11269" max="11269" width="7.85546875" style="183" bestFit="1" customWidth="1"/>
    <col min="11270" max="11270" width="9.7109375" style="183" customWidth="1"/>
    <col min="11271" max="11271" width="11.5703125" style="183" customWidth="1"/>
    <col min="11272" max="11272" width="6.5703125" style="183" customWidth="1"/>
    <col min="11273" max="11273" width="9.5703125" style="183" bestFit="1" customWidth="1"/>
    <col min="11274" max="11274" width="11.5703125" style="183" customWidth="1"/>
    <col min="11275" max="11275" width="20.42578125" style="183" customWidth="1"/>
    <col min="11276" max="11276" width="17.85546875" style="183" customWidth="1"/>
    <col min="11277" max="11277" width="13" style="183" customWidth="1"/>
    <col min="11278" max="11520" width="9.140625" style="183"/>
    <col min="11521" max="11521" width="4.28515625" style="183" customWidth="1"/>
    <col min="11522" max="11522" width="59.28515625" style="183" customWidth="1"/>
    <col min="11523" max="11523" width="13.28515625" style="183" customWidth="1"/>
    <col min="11524" max="11524" width="6.140625" style="183" customWidth="1"/>
    <col min="11525" max="11525" width="7.85546875" style="183" bestFit="1" customWidth="1"/>
    <col min="11526" max="11526" width="9.7109375" style="183" customWidth="1"/>
    <col min="11527" max="11527" width="11.5703125" style="183" customWidth="1"/>
    <col min="11528" max="11528" width="6.5703125" style="183" customWidth="1"/>
    <col min="11529" max="11529" width="9.5703125" style="183" bestFit="1" customWidth="1"/>
    <col min="11530" max="11530" width="11.5703125" style="183" customWidth="1"/>
    <col min="11531" max="11531" width="20.42578125" style="183" customWidth="1"/>
    <col min="11532" max="11532" width="17.85546875" style="183" customWidth="1"/>
    <col min="11533" max="11533" width="13" style="183" customWidth="1"/>
    <col min="11534" max="11776" width="9.140625" style="183"/>
    <col min="11777" max="11777" width="4.28515625" style="183" customWidth="1"/>
    <col min="11778" max="11778" width="59.28515625" style="183" customWidth="1"/>
    <col min="11779" max="11779" width="13.28515625" style="183" customWidth="1"/>
    <col min="11780" max="11780" width="6.140625" style="183" customWidth="1"/>
    <col min="11781" max="11781" width="7.85546875" style="183" bestFit="1" customWidth="1"/>
    <col min="11782" max="11782" width="9.7109375" style="183" customWidth="1"/>
    <col min="11783" max="11783" width="11.5703125" style="183" customWidth="1"/>
    <col min="11784" max="11784" width="6.5703125" style="183" customWidth="1"/>
    <col min="11785" max="11785" width="9.5703125" style="183" bestFit="1" customWidth="1"/>
    <col min="11786" max="11786" width="11.5703125" style="183" customWidth="1"/>
    <col min="11787" max="11787" width="20.42578125" style="183" customWidth="1"/>
    <col min="11788" max="11788" width="17.85546875" style="183" customWidth="1"/>
    <col min="11789" max="11789" width="13" style="183" customWidth="1"/>
    <col min="11790" max="12032" width="9.140625" style="183"/>
    <col min="12033" max="12033" width="4.28515625" style="183" customWidth="1"/>
    <col min="12034" max="12034" width="59.28515625" style="183" customWidth="1"/>
    <col min="12035" max="12035" width="13.28515625" style="183" customWidth="1"/>
    <col min="12036" max="12036" width="6.140625" style="183" customWidth="1"/>
    <col min="12037" max="12037" width="7.85546875" style="183" bestFit="1" customWidth="1"/>
    <col min="12038" max="12038" width="9.7109375" style="183" customWidth="1"/>
    <col min="12039" max="12039" width="11.5703125" style="183" customWidth="1"/>
    <col min="12040" max="12040" width="6.5703125" style="183" customWidth="1"/>
    <col min="12041" max="12041" width="9.5703125" style="183" bestFit="1" customWidth="1"/>
    <col min="12042" max="12042" width="11.5703125" style="183" customWidth="1"/>
    <col min="12043" max="12043" width="20.42578125" style="183" customWidth="1"/>
    <col min="12044" max="12044" width="17.85546875" style="183" customWidth="1"/>
    <col min="12045" max="12045" width="13" style="183" customWidth="1"/>
    <col min="12046" max="12288" width="9.140625" style="183"/>
    <col min="12289" max="12289" width="4.28515625" style="183" customWidth="1"/>
    <col min="12290" max="12290" width="59.28515625" style="183" customWidth="1"/>
    <col min="12291" max="12291" width="13.28515625" style="183" customWidth="1"/>
    <col min="12292" max="12292" width="6.140625" style="183" customWidth="1"/>
    <col min="12293" max="12293" width="7.85546875" style="183" bestFit="1" customWidth="1"/>
    <col min="12294" max="12294" width="9.7109375" style="183" customWidth="1"/>
    <col min="12295" max="12295" width="11.5703125" style="183" customWidth="1"/>
    <col min="12296" max="12296" width="6.5703125" style="183" customWidth="1"/>
    <col min="12297" max="12297" width="9.5703125" style="183" bestFit="1" customWidth="1"/>
    <col min="12298" max="12298" width="11.5703125" style="183" customWidth="1"/>
    <col min="12299" max="12299" width="20.42578125" style="183" customWidth="1"/>
    <col min="12300" max="12300" width="17.85546875" style="183" customWidth="1"/>
    <col min="12301" max="12301" width="13" style="183" customWidth="1"/>
    <col min="12302" max="12544" width="9.140625" style="183"/>
    <col min="12545" max="12545" width="4.28515625" style="183" customWidth="1"/>
    <col min="12546" max="12546" width="59.28515625" style="183" customWidth="1"/>
    <col min="12547" max="12547" width="13.28515625" style="183" customWidth="1"/>
    <col min="12548" max="12548" width="6.140625" style="183" customWidth="1"/>
    <col min="12549" max="12549" width="7.85546875" style="183" bestFit="1" customWidth="1"/>
    <col min="12550" max="12550" width="9.7109375" style="183" customWidth="1"/>
    <col min="12551" max="12551" width="11.5703125" style="183" customWidth="1"/>
    <col min="12552" max="12552" width="6.5703125" style="183" customWidth="1"/>
    <col min="12553" max="12553" width="9.5703125" style="183" bestFit="1" customWidth="1"/>
    <col min="12554" max="12554" width="11.5703125" style="183" customWidth="1"/>
    <col min="12555" max="12555" width="20.42578125" style="183" customWidth="1"/>
    <col min="12556" max="12556" width="17.85546875" style="183" customWidth="1"/>
    <col min="12557" max="12557" width="13" style="183" customWidth="1"/>
    <col min="12558" max="12800" width="9.140625" style="183"/>
    <col min="12801" max="12801" width="4.28515625" style="183" customWidth="1"/>
    <col min="12802" max="12802" width="59.28515625" style="183" customWidth="1"/>
    <col min="12803" max="12803" width="13.28515625" style="183" customWidth="1"/>
    <col min="12804" max="12804" width="6.140625" style="183" customWidth="1"/>
    <col min="12805" max="12805" width="7.85546875" style="183" bestFit="1" customWidth="1"/>
    <col min="12806" max="12806" width="9.7109375" style="183" customWidth="1"/>
    <col min="12807" max="12807" width="11.5703125" style="183" customWidth="1"/>
    <col min="12808" max="12808" width="6.5703125" style="183" customWidth="1"/>
    <col min="12809" max="12809" width="9.5703125" style="183" bestFit="1" customWidth="1"/>
    <col min="12810" max="12810" width="11.5703125" style="183" customWidth="1"/>
    <col min="12811" max="12811" width="20.42578125" style="183" customWidth="1"/>
    <col min="12812" max="12812" width="17.85546875" style="183" customWidth="1"/>
    <col min="12813" max="12813" width="13" style="183" customWidth="1"/>
    <col min="12814" max="13056" width="9.140625" style="183"/>
    <col min="13057" max="13057" width="4.28515625" style="183" customWidth="1"/>
    <col min="13058" max="13058" width="59.28515625" style="183" customWidth="1"/>
    <col min="13059" max="13059" width="13.28515625" style="183" customWidth="1"/>
    <col min="13060" max="13060" width="6.140625" style="183" customWidth="1"/>
    <col min="13061" max="13061" width="7.85546875" style="183" bestFit="1" customWidth="1"/>
    <col min="13062" max="13062" width="9.7109375" style="183" customWidth="1"/>
    <col min="13063" max="13063" width="11.5703125" style="183" customWidth="1"/>
    <col min="13064" max="13064" width="6.5703125" style="183" customWidth="1"/>
    <col min="13065" max="13065" width="9.5703125" style="183" bestFit="1" customWidth="1"/>
    <col min="13066" max="13066" width="11.5703125" style="183" customWidth="1"/>
    <col min="13067" max="13067" width="20.42578125" style="183" customWidth="1"/>
    <col min="13068" max="13068" width="17.85546875" style="183" customWidth="1"/>
    <col min="13069" max="13069" width="13" style="183" customWidth="1"/>
    <col min="13070" max="13312" width="9.140625" style="183"/>
    <col min="13313" max="13313" width="4.28515625" style="183" customWidth="1"/>
    <col min="13314" max="13314" width="59.28515625" style="183" customWidth="1"/>
    <col min="13315" max="13315" width="13.28515625" style="183" customWidth="1"/>
    <col min="13316" max="13316" width="6.140625" style="183" customWidth="1"/>
    <col min="13317" max="13317" width="7.85546875" style="183" bestFit="1" customWidth="1"/>
    <col min="13318" max="13318" width="9.7109375" style="183" customWidth="1"/>
    <col min="13319" max="13319" width="11.5703125" style="183" customWidth="1"/>
    <col min="13320" max="13320" width="6.5703125" style="183" customWidth="1"/>
    <col min="13321" max="13321" width="9.5703125" style="183" bestFit="1" customWidth="1"/>
    <col min="13322" max="13322" width="11.5703125" style="183" customWidth="1"/>
    <col min="13323" max="13323" width="20.42578125" style="183" customWidth="1"/>
    <col min="13324" max="13324" width="17.85546875" style="183" customWidth="1"/>
    <col min="13325" max="13325" width="13" style="183" customWidth="1"/>
    <col min="13326" max="13568" width="9.140625" style="183"/>
    <col min="13569" max="13569" width="4.28515625" style="183" customWidth="1"/>
    <col min="13570" max="13570" width="59.28515625" style="183" customWidth="1"/>
    <col min="13571" max="13571" width="13.28515625" style="183" customWidth="1"/>
    <col min="13572" max="13572" width="6.140625" style="183" customWidth="1"/>
    <col min="13573" max="13573" width="7.85546875" style="183" bestFit="1" customWidth="1"/>
    <col min="13574" max="13574" width="9.7109375" style="183" customWidth="1"/>
    <col min="13575" max="13575" width="11.5703125" style="183" customWidth="1"/>
    <col min="13576" max="13576" width="6.5703125" style="183" customWidth="1"/>
    <col min="13577" max="13577" width="9.5703125" style="183" bestFit="1" customWidth="1"/>
    <col min="13578" max="13578" width="11.5703125" style="183" customWidth="1"/>
    <col min="13579" max="13579" width="20.42578125" style="183" customWidth="1"/>
    <col min="13580" max="13580" width="17.85546875" style="183" customWidth="1"/>
    <col min="13581" max="13581" width="13" style="183" customWidth="1"/>
    <col min="13582" max="13824" width="9.140625" style="183"/>
    <col min="13825" max="13825" width="4.28515625" style="183" customWidth="1"/>
    <col min="13826" max="13826" width="59.28515625" style="183" customWidth="1"/>
    <col min="13827" max="13827" width="13.28515625" style="183" customWidth="1"/>
    <col min="13828" max="13828" width="6.140625" style="183" customWidth="1"/>
    <col min="13829" max="13829" width="7.85546875" style="183" bestFit="1" customWidth="1"/>
    <col min="13830" max="13830" width="9.7109375" style="183" customWidth="1"/>
    <col min="13831" max="13831" width="11.5703125" style="183" customWidth="1"/>
    <col min="13832" max="13832" width="6.5703125" style="183" customWidth="1"/>
    <col min="13833" max="13833" width="9.5703125" style="183" bestFit="1" customWidth="1"/>
    <col min="13834" max="13834" width="11.5703125" style="183" customWidth="1"/>
    <col min="13835" max="13835" width="20.42578125" style="183" customWidth="1"/>
    <col min="13836" max="13836" width="17.85546875" style="183" customWidth="1"/>
    <col min="13837" max="13837" width="13" style="183" customWidth="1"/>
    <col min="13838" max="14080" width="9.140625" style="183"/>
    <col min="14081" max="14081" width="4.28515625" style="183" customWidth="1"/>
    <col min="14082" max="14082" width="59.28515625" style="183" customWidth="1"/>
    <col min="14083" max="14083" width="13.28515625" style="183" customWidth="1"/>
    <col min="14084" max="14084" width="6.140625" style="183" customWidth="1"/>
    <col min="14085" max="14085" width="7.85546875" style="183" bestFit="1" customWidth="1"/>
    <col min="14086" max="14086" width="9.7109375" style="183" customWidth="1"/>
    <col min="14087" max="14087" width="11.5703125" style="183" customWidth="1"/>
    <col min="14088" max="14088" width="6.5703125" style="183" customWidth="1"/>
    <col min="14089" max="14089" width="9.5703125" style="183" bestFit="1" customWidth="1"/>
    <col min="14090" max="14090" width="11.5703125" style="183" customWidth="1"/>
    <col min="14091" max="14091" width="20.42578125" style="183" customWidth="1"/>
    <col min="14092" max="14092" width="17.85546875" style="183" customWidth="1"/>
    <col min="14093" max="14093" width="13" style="183" customWidth="1"/>
    <col min="14094" max="14336" width="9.140625" style="183"/>
    <col min="14337" max="14337" width="4.28515625" style="183" customWidth="1"/>
    <col min="14338" max="14338" width="59.28515625" style="183" customWidth="1"/>
    <col min="14339" max="14339" width="13.28515625" style="183" customWidth="1"/>
    <col min="14340" max="14340" width="6.140625" style="183" customWidth="1"/>
    <col min="14341" max="14341" width="7.85546875" style="183" bestFit="1" customWidth="1"/>
    <col min="14342" max="14342" width="9.7109375" style="183" customWidth="1"/>
    <col min="14343" max="14343" width="11.5703125" style="183" customWidth="1"/>
    <col min="14344" max="14344" width="6.5703125" style="183" customWidth="1"/>
    <col min="14345" max="14345" width="9.5703125" style="183" bestFit="1" customWidth="1"/>
    <col min="14346" max="14346" width="11.5703125" style="183" customWidth="1"/>
    <col min="14347" max="14347" width="20.42578125" style="183" customWidth="1"/>
    <col min="14348" max="14348" width="17.85546875" style="183" customWidth="1"/>
    <col min="14349" max="14349" width="13" style="183" customWidth="1"/>
    <col min="14350" max="14592" width="9.140625" style="183"/>
    <col min="14593" max="14593" width="4.28515625" style="183" customWidth="1"/>
    <col min="14594" max="14594" width="59.28515625" style="183" customWidth="1"/>
    <col min="14595" max="14595" width="13.28515625" style="183" customWidth="1"/>
    <col min="14596" max="14596" width="6.140625" style="183" customWidth="1"/>
    <col min="14597" max="14597" width="7.85546875" style="183" bestFit="1" customWidth="1"/>
    <col min="14598" max="14598" width="9.7109375" style="183" customWidth="1"/>
    <col min="14599" max="14599" width="11.5703125" style="183" customWidth="1"/>
    <col min="14600" max="14600" width="6.5703125" style="183" customWidth="1"/>
    <col min="14601" max="14601" width="9.5703125" style="183" bestFit="1" customWidth="1"/>
    <col min="14602" max="14602" width="11.5703125" style="183" customWidth="1"/>
    <col min="14603" max="14603" width="20.42578125" style="183" customWidth="1"/>
    <col min="14604" max="14604" width="17.85546875" style="183" customWidth="1"/>
    <col min="14605" max="14605" width="13" style="183" customWidth="1"/>
    <col min="14606" max="14848" width="9.140625" style="183"/>
    <col min="14849" max="14849" width="4.28515625" style="183" customWidth="1"/>
    <col min="14850" max="14850" width="59.28515625" style="183" customWidth="1"/>
    <col min="14851" max="14851" width="13.28515625" style="183" customWidth="1"/>
    <col min="14852" max="14852" width="6.140625" style="183" customWidth="1"/>
    <col min="14853" max="14853" width="7.85546875" style="183" bestFit="1" customWidth="1"/>
    <col min="14854" max="14854" width="9.7109375" style="183" customWidth="1"/>
    <col min="14855" max="14855" width="11.5703125" style="183" customWidth="1"/>
    <col min="14856" max="14856" width="6.5703125" style="183" customWidth="1"/>
    <col min="14857" max="14857" width="9.5703125" style="183" bestFit="1" customWidth="1"/>
    <col min="14858" max="14858" width="11.5703125" style="183" customWidth="1"/>
    <col min="14859" max="14859" width="20.42578125" style="183" customWidth="1"/>
    <col min="14860" max="14860" width="17.85546875" style="183" customWidth="1"/>
    <col min="14861" max="14861" width="13" style="183" customWidth="1"/>
    <col min="14862" max="15104" width="9.140625" style="183"/>
    <col min="15105" max="15105" width="4.28515625" style="183" customWidth="1"/>
    <col min="15106" max="15106" width="59.28515625" style="183" customWidth="1"/>
    <col min="15107" max="15107" width="13.28515625" style="183" customWidth="1"/>
    <col min="15108" max="15108" width="6.140625" style="183" customWidth="1"/>
    <col min="15109" max="15109" width="7.85546875" style="183" bestFit="1" customWidth="1"/>
    <col min="15110" max="15110" width="9.7109375" style="183" customWidth="1"/>
    <col min="15111" max="15111" width="11.5703125" style="183" customWidth="1"/>
    <col min="15112" max="15112" width="6.5703125" style="183" customWidth="1"/>
    <col min="15113" max="15113" width="9.5703125" style="183" bestFit="1" customWidth="1"/>
    <col min="15114" max="15114" width="11.5703125" style="183" customWidth="1"/>
    <col min="15115" max="15115" width="20.42578125" style="183" customWidth="1"/>
    <col min="15116" max="15116" width="17.85546875" style="183" customWidth="1"/>
    <col min="15117" max="15117" width="13" style="183" customWidth="1"/>
    <col min="15118" max="15360" width="9.140625" style="183"/>
    <col min="15361" max="15361" width="4.28515625" style="183" customWidth="1"/>
    <col min="15362" max="15362" width="59.28515625" style="183" customWidth="1"/>
    <col min="15363" max="15363" width="13.28515625" style="183" customWidth="1"/>
    <col min="15364" max="15364" width="6.140625" style="183" customWidth="1"/>
    <col min="15365" max="15365" width="7.85546875" style="183" bestFit="1" customWidth="1"/>
    <col min="15366" max="15366" width="9.7109375" style="183" customWidth="1"/>
    <col min="15367" max="15367" width="11.5703125" style="183" customWidth="1"/>
    <col min="15368" max="15368" width="6.5703125" style="183" customWidth="1"/>
    <col min="15369" max="15369" width="9.5703125" style="183" bestFit="1" customWidth="1"/>
    <col min="15370" max="15370" width="11.5703125" style="183" customWidth="1"/>
    <col min="15371" max="15371" width="20.42578125" style="183" customWidth="1"/>
    <col min="15372" max="15372" width="17.85546875" style="183" customWidth="1"/>
    <col min="15373" max="15373" width="13" style="183" customWidth="1"/>
    <col min="15374" max="15616" width="9.140625" style="183"/>
    <col min="15617" max="15617" width="4.28515625" style="183" customWidth="1"/>
    <col min="15618" max="15618" width="59.28515625" style="183" customWidth="1"/>
    <col min="15619" max="15619" width="13.28515625" style="183" customWidth="1"/>
    <col min="15620" max="15620" width="6.140625" style="183" customWidth="1"/>
    <col min="15621" max="15621" width="7.85546875" style="183" bestFit="1" customWidth="1"/>
    <col min="15622" max="15622" width="9.7109375" style="183" customWidth="1"/>
    <col min="15623" max="15623" width="11.5703125" style="183" customWidth="1"/>
    <col min="15624" max="15624" width="6.5703125" style="183" customWidth="1"/>
    <col min="15625" max="15625" width="9.5703125" style="183" bestFit="1" customWidth="1"/>
    <col min="15626" max="15626" width="11.5703125" style="183" customWidth="1"/>
    <col min="15627" max="15627" width="20.42578125" style="183" customWidth="1"/>
    <col min="15628" max="15628" width="17.85546875" style="183" customWidth="1"/>
    <col min="15629" max="15629" width="13" style="183" customWidth="1"/>
    <col min="15630" max="15872" width="9.140625" style="183"/>
    <col min="15873" max="15873" width="4.28515625" style="183" customWidth="1"/>
    <col min="15874" max="15874" width="59.28515625" style="183" customWidth="1"/>
    <col min="15875" max="15875" width="13.28515625" style="183" customWidth="1"/>
    <col min="15876" max="15876" width="6.140625" style="183" customWidth="1"/>
    <col min="15877" max="15877" width="7.85546875" style="183" bestFit="1" customWidth="1"/>
    <col min="15878" max="15878" width="9.7109375" style="183" customWidth="1"/>
    <col min="15879" max="15879" width="11.5703125" style="183" customWidth="1"/>
    <col min="15880" max="15880" width="6.5703125" style="183" customWidth="1"/>
    <col min="15881" max="15881" width="9.5703125" style="183" bestFit="1" customWidth="1"/>
    <col min="15882" max="15882" width="11.5703125" style="183" customWidth="1"/>
    <col min="15883" max="15883" width="20.42578125" style="183" customWidth="1"/>
    <col min="15884" max="15884" width="17.85546875" style="183" customWidth="1"/>
    <col min="15885" max="15885" width="13" style="183" customWidth="1"/>
    <col min="15886" max="16128" width="9.140625" style="183"/>
    <col min="16129" max="16129" width="4.28515625" style="183" customWidth="1"/>
    <col min="16130" max="16130" width="59.28515625" style="183" customWidth="1"/>
    <col min="16131" max="16131" width="13.28515625" style="183" customWidth="1"/>
    <col min="16132" max="16132" width="6.140625" style="183" customWidth="1"/>
    <col min="16133" max="16133" width="7.85546875" style="183" bestFit="1" customWidth="1"/>
    <col min="16134" max="16134" width="9.7109375" style="183" customWidth="1"/>
    <col min="16135" max="16135" width="11.5703125" style="183" customWidth="1"/>
    <col min="16136" max="16136" width="6.5703125" style="183" customWidth="1"/>
    <col min="16137" max="16137" width="9.5703125" style="183" bestFit="1" customWidth="1"/>
    <col min="16138" max="16138" width="11.5703125" style="183" customWidth="1"/>
    <col min="16139" max="16139" width="20.42578125" style="183" customWidth="1"/>
    <col min="16140" max="16140" width="17.85546875" style="183" customWidth="1"/>
    <col min="16141" max="16141" width="13" style="183" customWidth="1"/>
    <col min="16142" max="16384" width="9.140625" style="183"/>
  </cols>
  <sheetData>
    <row r="1" spans="1:13" ht="20.25">
      <c r="B1" s="1968" t="s">
        <v>70</v>
      </c>
      <c r="C1" s="1968"/>
      <c r="D1" s="1968"/>
      <c r="E1" s="192"/>
      <c r="F1" s="192"/>
      <c r="G1" s="424"/>
    </row>
    <row r="2" spans="1:13" ht="18" customHeight="1">
      <c r="A2" s="425"/>
      <c r="B2" s="425"/>
      <c r="C2" s="426"/>
      <c r="D2" s="425"/>
      <c r="E2" s="427"/>
      <c r="F2" s="425"/>
      <c r="I2" s="428" t="s">
        <v>2699</v>
      </c>
    </row>
    <row r="3" spans="1:13" ht="38.25" customHeight="1">
      <c r="B3" s="1969" t="s">
        <v>71</v>
      </c>
      <c r="C3" s="1969"/>
      <c r="D3" s="1969"/>
      <c r="E3" s="1969"/>
      <c r="F3" s="1969"/>
      <c r="G3" s="1969"/>
      <c r="H3" s="1969"/>
      <c r="I3" s="1969"/>
      <c r="J3" s="429"/>
      <c r="K3" s="429"/>
      <c r="L3" s="429"/>
      <c r="M3" s="429"/>
    </row>
    <row r="4" spans="1:13" ht="11.25" customHeight="1">
      <c r="A4" s="430"/>
      <c r="B4" s="430"/>
      <c r="C4" s="431"/>
      <c r="D4" s="430"/>
      <c r="E4" s="432"/>
      <c r="F4" s="430"/>
      <c r="G4" s="430"/>
      <c r="H4" s="433"/>
      <c r="I4" s="433"/>
      <c r="J4" s="433"/>
      <c r="K4" s="434"/>
      <c r="L4" s="434"/>
    </row>
    <row r="5" spans="1:13" ht="32.25" customHeight="1">
      <c r="A5" s="1970" t="s">
        <v>2</v>
      </c>
      <c r="B5" s="1971" t="s">
        <v>3</v>
      </c>
      <c r="C5" s="1972" t="s">
        <v>4</v>
      </c>
      <c r="D5" s="1974" t="s">
        <v>5</v>
      </c>
      <c r="E5" s="1971" t="s">
        <v>72</v>
      </c>
      <c r="F5" s="1975"/>
      <c r="G5" s="1974"/>
      <c r="H5" s="1976" t="s">
        <v>73</v>
      </c>
      <c r="I5" s="1976"/>
      <c r="J5" s="1976"/>
      <c r="L5" s="242"/>
    </row>
    <row r="6" spans="1:13" ht="17.25" customHeight="1">
      <c r="A6" s="1970"/>
      <c r="B6" s="1971"/>
      <c r="C6" s="1973"/>
      <c r="D6" s="1974"/>
      <c r="E6" s="437" t="s">
        <v>74</v>
      </c>
      <c r="F6" s="437" t="s">
        <v>9</v>
      </c>
      <c r="G6" s="437" t="s">
        <v>10</v>
      </c>
      <c r="H6" s="223" t="s">
        <v>74</v>
      </c>
      <c r="I6" s="223" t="s">
        <v>75</v>
      </c>
      <c r="J6" s="223" t="s">
        <v>10</v>
      </c>
    </row>
    <row r="7" spans="1:13" ht="15">
      <c r="A7" s="201">
        <v>1</v>
      </c>
      <c r="B7" s="201">
        <v>2</v>
      </c>
      <c r="C7" s="201">
        <v>3</v>
      </c>
      <c r="D7" s="201">
        <v>4</v>
      </c>
      <c r="E7" s="201">
        <v>5</v>
      </c>
      <c r="F7" s="201">
        <v>6</v>
      </c>
      <c r="G7" s="438">
        <v>7</v>
      </c>
      <c r="H7" s="201">
        <v>8</v>
      </c>
      <c r="I7" s="201">
        <v>9</v>
      </c>
      <c r="J7" s="201">
        <v>10</v>
      </c>
    </row>
    <row r="8" spans="1:13" ht="33" customHeight="1">
      <c r="A8" s="185">
        <v>1</v>
      </c>
      <c r="B8" s="211" t="s">
        <v>76</v>
      </c>
      <c r="C8" s="217">
        <v>7130601965</v>
      </c>
      <c r="D8" s="185" t="s">
        <v>25</v>
      </c>
      <c r="E8" s="185">
        <f>37.1*11*12</f>
        <v>4897.2000000000007</v>
      </c>
      <c r="F8" s="297">
        <f>VLOOKUP(C8,'SOR RATE 2025-26'!A:E,4,0)/1000</f>
        <v>56.821719999999999</v>
      </c>
      <c r="G8" s="439">
        <f>F8*E8</f>
        <v>278267.32718400005</v>
      </c>
      <c r="H8" s="440"/>
      <c r="I8" s="440"/>
      <c r="J8" s="440"/>
      <c r="K8" s="441"/>
      <c r="L8" s="441"/>
      <c r="M8" s="441"/>
    </row>
    <row r="9" spans="1:13" ht="18" customHeight="1">
      <c r="A9" s="185">
        <v>2</v>
      </c>
      <c r="B9" s="224" t="s">
        <v>77</v>
      </c>
      <c r="C9" s="217">
        <v>7130800002</v>
      </c>
      <c r="D9" s="442" t="s">
        <v>12</v>
      </c>
      <c r="E9" s="185"/>
      <c r="F9" s="297">
        <f>VLOOKUP(C9,'SOR RATE 2025-26'!A:E,4,0)</f>
        <v>7887.84</v>
      </c>
      <c r="G9" s="439"/>
      <c r="H9" s="443">
        <v>12</v>
      </c>
      <c r="I9" s="206">
        <f>VLOOKUP(C9,'SOR RATE 2025-26'!A:D,4,0)</f>
        <v>7887.84</v>
      </c>
      <c r="J9" s="206">
        <f>H9*I9</f>
        <v>94654.080000000002</v>
      </c>
      <c r="K9" s="441"/>
      <c r="L9" s="444"/>
      <c r="M9" s="444"/>
    </row>
    <row r="10" spans="1:13" ht="18" customHeight="1">
      <c r="A10" s="185">
        <v>3</v>
      </c>
      <c r="B10" s="211" t="s">
        <v>13</v>
      </c>
      <c r="C10" s="217">
        <v>7130810495</v>
      </c>
      <c r="D10" s="185" t="s">
        <v>12</v>
      </c>
      <c r="E10" s="185">
        <v>12</v>
      </c>
      <c r="F10" s="297">
        <f>VLOOKUP(C10,'SOR RATE 2025-26'!A:E,4,0)</f>
        <v>1243.71</v>
      </c>
      <c r="G10" s="439">
        <f>F10*E10</f>
        <v>14924.52</v>
      </c>
      <c r="H10" s="443">
        <v>12</v>
      </c>
      <c r="I10" s="206">
        <f t="shared" ref="I10:I29" si="0">+F10</f>
        <v>1243.71</v>
      </c>
      <c r="J10" s="206">
        <f>H10*I10</f>
        <v>14924.52</v>
      </c>
    </row>
    <row r="11" spans="1:13" ht="16.5" customHeight="1">
      <c r="A11" s="1977">
        <v>4</v>
      </c>
      <c r="B11" s="211" t="s">
        <v>78</v>
      </c>
      <c r="C11" s="446"/>
      <c r="D11" s="447"/>
      <c r="E11" s="447"/>
      <c r="F11" s="297"/>
      <c r="G11" s="447"/>
      <c r="H11" s="443"/>
      <c r="I11" s="206"/>
      <c r="J11" s="206"/>
    </row>
    <row r="12" spans="1:13" ht="15.75" customHeight="1">
      <c r="A12" s="1978"/>
      <c r="B12" s="448" t="s">
        <v>79</v>
      </c>
      <c r="C12" s="218">
        <v>7130810692</v>
      </c>
      <c r="D12" s="442" t="s">
        <v>15</v>
      </c>
      <c r="E12" s="185">
        <v>12</v>
      </c>
      <c r="F12" s="297">
        <f>VLOOKUP(C12,'SOR RATE 2025-26'!A:E,4,0)</f>
        <v>371.1</v>
      </c>
      <c r="G12" s="439">
        <f>F12*E12</f>
        <v>4453.2000000000007</v>
      </c>
      <c r="H12" s="443"/>
      <c r="I12" s="206">
        <f t="shared" si="0"/>
        <v>371.1</v>
      </c>
      <c r="J12" s="206"/>
    </row>
    <row r="13" spans="1:13" ht="15.75" customHeight="1">
      <c r="A13" s="1979"/>
      <c r="B13" s="450" t="s">
        <v>80</v>
      </c>
      <c r="C13" s="204">
        <v>7130810193</v>
      </c>
      <c r="D13" s="451" t="s">
        <v>15</v>
      </c>
      <c r="E13" s="452"/>
      <c r="F13" s="297">
        <f>VLOOKUP(C13,'SOR RATE 2025-26'!A:E,4,0)</f>
        <v>334.5</v>
      </c>
      <c r="G13" s="453"/>
      <c r="H13" s="454">
        <v>12</v>
      </c>
      <c r="I13" s="206">
        <f t="shared" si="0"/>
        <v>334.5</v>
      </c>
      <c r="J13" s="455">
        <f>H13*I13</f>
        <v>4014</v>
      </c>
    </row>
    <row r="14" spans="1:13" ht="17.25" customHeight="1">
      <c r="A14" s="185">
        <v>5</v>
      </c>
      <c r="B14" s="456" t="s">
        <v>16</v>
      </c>
      <c r="C14" s="217">
        <v>7130810679</v>
      </c>
      <c r="D14" s="185" t="s">
        <v>12</v>
      </c>
      <c r="E14" s="185">
        <v>12</v>
      </c>
      <c r="F14" s="297">
        <f>VLOOKUP(C14,'SOR RATE 2025-26'!A:E,4,0)</f>
        <v>348.9</v>
      </c>
      <c r="G14" s="439">
        <f>F14*E14</f>
        <v>4186.7999999999993</v>
      </c>
      <c r="H14" s="443">
        <v>12</v>
      </c>
      <c r="I14" s="206">
        <f t="shared" si="0"/>
        <v>348.9</v>
      </c>
      <c r="J14" s="206">
        <f>H14*I14</f>
        <v>4186.7999999999993</v>
      </c>
    </row>
    <row r="15" spans="1:13" ht="18" customHeight="1">
      <c r="A15" s="185">
        <v>6</v>
      </c>
      <c r="B15" s="211" t="s">
        <v>107</v>
      </c>
      <c r="C15" s="217">
        <v>7130870013</v>
      </c>
      <c r="D15" s="185" t="s">
        <v>12</v>
      </c>
      <c r="E15" s="185">
        <v>12</v>
      </c>
      <c r="F15" s="297">
        <f>VLOOKUP(C15,'SOR RATE 2025-26'!A:E,4,0)</f>
        <v>149.25</v>
      </c>
      <c r="G15" s="439">
        <f>F15*E15</f>
        <v>1791</v>
      </c>
      <c r="H15" s="443">
        <v>12</v>
      </c>
      <c r="I15" s="206">
        <f t="shared" si="0"/>
        <v>149.25</v>
      </c>
      <c r="J15" s="206">
        <f>H15*I15</f>
        <v>1791</v>
      </c>
    </row>
    <row r="16" spans="1:13" ht="17.25" customHeight="1">
      <c r="A16" s="185">
        <v>7</v>
      </c>
      <c r="B16" s="224" t="s">
        <v>81</v>
      </c>
      <c r="C16" s="218">
        <v>7130820008</v>
      </c>
      <c r="D16" s="185" t="s">
        <v>12</v>
      </c>
      <c r="E16" s="185">
        <v>36</v>
      </c>
      <c r="F16" s="297">
        <f>VLOOKUP(C16,'SOR RATE 2025-26'!A:E,4,0)</f>
        <v>135</v>
      </c>
      <c r="G16" s="439">
        <f>F16*E16</f>
        <v>4860</v>
      </c>
      <c r="H16" s="443">
        <v>36</v>
      </c>
      <c r="I16" s="206">
        <f t="shared" si="0"/>
        <v>135</v>
      </c>
      <c r="J16" s="206">
        <f>H16*I16</f>
        <v>4860</v>
      </c>
      <c r="L16" s="457"/>
      <c r="M16" s="457"/>
    </row>
    <row r="17" spans="1:13" ht="17.25" customHeight="1">
      <c r="A17" s="185">
        <v>8</v>
      </c>
      <c r="B17" s="458" t="s">
        <v>19</v>
      </c>
      <c r="C17" s="217">
        <v>7130830057</v>
      </c>
      <c r="D17" s="185" t="s">
        <v>20</v>
      </c>
      <c r="E17" s="185">
        <v>3100</v>
      </c>
      <c r="F17" s="297">
        <f>VLOOKUP(C17,'SOR RATE 2025-26'!A:E,4,0)/1000</f>
        <v>54.296529999999997</v>
      </c>
      <c r="G17" s="439">
        <f t="shared" ref="G17" si="1">F17*E17</f>
        <v>168319.24299999999</v>
      </c>
      <c r="H17" s="443">
        <v>3100</v>
      </c>
      <c r="I17" s="206">
        <f t="shared" si="0"/>
        <v>54.296529999999997</v>
      </c>
      <c r="J17" s="206">
        <f t="shared" ref="J17:J37" si="2">H17*I17</f>
        <v>168319.24299999999</v>
      </c>
    </row>
    <row r="18" spans="1:13" ht="17.25" customHeight="1">
      <c r="A18" s="185">
        <v>9</v>
      </c>
      <c r="B18" s="211" t="s">
        <v>82</v>
      </c>
      <c r="C18" s="217">
        <v>7130830854</v>
      </c>
      <c r="D18" s="185" t="s">
        <v>12</v>
      </c>
      <c r="E18" s="185">
        <v>6</v>
      </c>
      <c r="F18" s="297">
        <f>VLOOKUP(C18,'SOR RATE 2025-26'!A:E,4,0)</f>
        <v>39.33</v>
      </c>
      <c r="G18" s="439">
        <f>F18*E18</f>
        <v>235.98</v>
      </c>
      <c r="H18" s="443">
        <v>6</v>
      </c>
      <c r="I18" s="206">
        <f t="shared" si="0"/>
        <v>39.33</v>
      </c>
      <c r="J18" s="206">
        <f>H18*I18</f>
        <v>235.98</v>
      </c>
    </row>
    <row r="19" spans="1:13" ht="17.25" customHeight="1">
      <c r="A19" s="1977">
        <v>10</v>
      </c>
      <c r="B19" s="211" t="s">
        <v>83</v>
      </c>
      <c r="C19" s="217">
        <v>7130860032</v>
      </c>
      <c r="D19" s="185" t="s">
        <v>12</v>
      </c>
      <c r="E19" s="185">
        <v>4</v>
      </c>
      <c r="F19" s="297">
        <f>VLOOKUP(C19,'SOR RATE 2025-26'!A:E,4,0)</f>
        <v>585.41999999999996</v>
      </c>
      <c r="G19" s="439">
        <f>F19*E19</f>
        <v>2341.6799999999998</v>
      </c>
      <c r="H19" s="443">
        <v>4</v>
      </c>
      <c r="I19" s="206">
        <f t="shared" si="0"/>
        <v>585.41999999999996</v>
      </c>
      <c r="J19" s="206">
        <f>H19*I19</f>
        <v>2341.6799999999998</v>
      </c>
    </row>
    <row r="20" spans="1:13" ht="15.75" customHeight="1">
      <c r="A20" s="1978"/>
      <c r="B20" s="458" t="s">
        <v>2655</v>
      </c>
      <c r="C20" s="217">
        <v>7130860077</v>
      </c>
      <c r="D20" s="185" t="s">
        <v>25</v>
      </c>
      <c r="E20" s="185">
        <v>30.8</v>
      </c>
      <c r="F20" s="297">
        <f>VLOOKUP(C20,'SOR RATE 2025-26'!A:E,4,0)/1000</f>
        <v>91.533670000000001</v>
      </c>
      <c r="G20" s="439">
        <f>F20*E20</f>
        <v>2819.237036</v>
      </c>
      <c r="H20" s="462">
        <v>30.8</v>
      </c>
      <c r="I20" s="206">
        <f t="shared" si="0"/>
        <v>91.533670000000001</v>
      </c>
      <c r="J20" s="206">
        <f>H20*I20</f>
        <v>2819.237036</v>
      </c>
    </row>
    <row r="21" spans="1:13" ht="17.25" customHeight="1">
      <c r="A21" s="1978"/>
      <c r="B21" s="458" t="s">
        <v>84</v>
      </c>
      <c r="C21" s="459"/>
      <c r="D21" s="460"/>
      <c r="E21" s="460"/>
      <c r="F21" s="297"/>
      <c r="G21" s="460"/>
      <c r="H21" s="206"/>
      <c r="I21" s="206"/>
      <c r="J21" s="206"/>
    </row>
    <row r="22" spans="1:13" ht="17.25" customHeight="1">
      <c r="A22" s="1978"/>
      <c r="B22" s="448" t="s">
        <v>85</v>
      </c>
      <c r="C22" s="218">
        <v>7130810692</v>
      </c>
      <c r="D22" s="442" t="s">
        <v>15</v>
      </c>
      <c r="E22" s="185">
        <v>4</v>
      </c>
      <c r="F22" s="297">
        <f>VLOOKUP(C22,'SOR RATE 2025-26'!A:E,4,0)</f>
        <v>371.1</v>
      </c>
      <c r="G22" s="439">
        <f>F22*E22</f>
        <v>1484.4</v>
      </c>
      <c r="H22" s="206"/>
      <c r="I22" s="206"/>
      <c r="J22" s="206"/>
    </row>
    <row r="23" spans="1:13" ht="17.25" customHeight="1">
      <c r="A23" s="1979"/>
      <c r="B23" s="224" t="s">
        <v>80</v>
      </c>
      <c r="C23" s="218">
        <v>7130810193</v>
      </c>
      <c r="D23" s="442" t="s">
        <v>15</v>
      </c>
      <c r="E23" s="185"/>
      <c r="F23" s="297">
        <f>VLOOKUP(C23,'SOR RATE 2025-26'!A:E,4,0)</f>
        <v>334.5</v>
      </c>
      <c r="G23" s="439"/>
      <c r="H23" s="443">
        <v>4</v>
      </c>
      <c r="I23" s="206">
        <f t="shared" si="0"/>
        <v>334.5</v>
      </c>
      <c r="J23" s="206">
        <f t="shared" ref="J23:J29" si="3">H23*I23</f>
        <v>1338</v>
      </c>
    </row>
    <row r="24" spans="1:13" ht="47.25" customHeight="1">
      <c r="A24" s="205">
        <v>11</v>
      </c>
      <c r="B24" s="211" t="s">
        <v>86</v>
      </c>
      <c r="C24" s="217">
        <v>7130200202</v>
      </c>
      <c r="D24" s="205" t="s">
        <v>87</v>
      </c>
      <c r="E24" s="205">
        <f>(12*0.65)+(6*0.2)</f>
        <v>9</v>
      </c>
      <c r="F24" s="297">
        <f>VLOOKUP(C24,'SOR RATE 2025-26'!A:E,4,0)</f>
        <v>2970.0000000000005</v>
      </c>
      <c r="G24" s="439">
        <f t="shared" ref="G24:G29" si="4">F24*E24</f>
        <v>26730.000000000004</v>
      </c>
      <c r="H24" s="205">
        <f>(12*0.55)+(6*0.2)</f>
        <v>7.8000000000000007</v>
      </c>
      <c r="I24" s="206">
        <f t="shared" si="0"/>
        <v>2970.0000000000005</v>
      </c>
      <c r="J24" s="206">
        <f t="shared" si="3"/>
        <v>23166.000000000007</v>
      </c>
      <c r="K24" s="162"/>
      <c r="L24" s="461"/>
    </row>
    <row r="25" spans="1:13" ht="17.25" customHeight="1">
      <c r="A25" s="185">
        <v>12</v>
      </c>
      <c r="B25" s="458" t="s">
        <v>27</v>
      </c>
      <c r="C25" s="217">
        <v>7130211158</v>
      </c>
      <c r="D25" s="185" t="s">
        <v>28</v>
      </c>
      <c r="E25" s="185">
        <v>3</v>
      </c>
      <c r="F25" s="297">
        <f>VLOOKUP(C25,'SOR RATE 2025-26'!A:E,4,0)</f>
        <v>184.42</v>
      </c>
      <c r="G25" s="439">
        <f t="shared" si="4"/>
        <v>553.26</v>
      </c>
      <c r="H25" s="462">
        <v>1.7</v>
      </c>
      <c r="I25" s="206">
        <f t="shared" si="0"/>
        <v>184.42</v>
      </c>
      <c r="J25" s="206">
        <f t="shared" si="3"/>
        <v>313.51399999999995</v>
      </c>
    </row>
    <row r="26" spans="1:13" ht="17.25" customHeight="1">
      <c r="A26" s="185">
        <v>13</v>
      </c>
      <c r="B26" s="458" t="s">
        <v>29</v>
      </c>
      <c r="C26" s="217">
        <v>7130210809</v>
      </c>
      <c r="D26" s="185" t="s">
        <v>28</v>
      </c>
      <c r="E26" s="185">
        <v>3</v>
      </c>
      <c r="F26" s="297">
        <f>VLOOKUP(C26,'SOR RATE 2025-26'!A:E,4,0)</f>
        <v>412.07</v>
      </c>
      <c r="G26" s="439">
        <f t="shared" si="4"/>
        <v>1236.21</v>
      </c>
      <c r="H26" s="462">
        <v>1.8</v>
      </c>
      <c r="I26" s="206">
        <f t="shared" si="0"/>
        <v>412.07</v>
      </c>
      <c r="J26" s="206">
        <f t="shared" si="3"/>
        <v>741.726</v>
      </c>
    </row>
    <row r="27" spans="1:13" ht="16.5" customHeight="1">
      <c r="A27" s="185">
        <v>14</v>
      </c>
      <c r="B27" s="224" t="s">
        <v>30</v>
      </c>
      <c r="C27" s="218">
        <v>7130610206</v>
      </c>
      <c r="D27" s="185" t="s">
        <v>25</v>
      </c>
      <c r="E27" s="185">
        <v>24</v>
      </c>
      <c r="F27" s="297">
        <f>VLOOKUP(C27,'SOR RATE 2025-26'!A:E,4,0)/1000</f>
        <v>86.441000000000003</v>
      </c>
      <c r="G27" s="439">
        <f t="shared" si="4"/>
        <v>2074.5839999999998</v>
      </c>
      <c r="H27" s="443">
        <v>24</v>
      </c>
      <c r="I27" s="206">
        <f t="shared" si="0"/>
        <v>86.441000000000003</v>
      </c>
      <c r="J27" s="206">
        <f t="shared" si="3"/>
        <v>2074.5839999999998</v>
      </c>
      <c r="K27" s="463"/>
      <c r="L27" s="464"/>
      <c r="M27" s="461"/>
    </row>
    <row r="28" spans="1:13" ht="16.5" customHeight="1">
      <c r="A28" s="185">
        <v>15</v>
      </c>
      <c r="B28" s="458" t="s">
        <v>31</v>
      </c>
      <c r="C28" s="217">
        <v>7130880041</v>
      </c>
      <c r="D28" s="185" t="s">
        <v>32</v>
      </c>
      <c r="E28" s="185">
        <v>12</v>
      </c>
      <c r="F28" s="297">
        <f>VLOOKUP(C28,'SOR RATE 2025-26'!A:E,4,0)</f>
        <v>104.33</v>
      </c>
      <c r="G28" s="439">
        <f t="shared" si="4"/>
        <v>1251.96</v>
      </c>
      <c r="H28" s="443">
        <v>12</v>
      </c>
      <c r="I28" s="206">
        <f t="shared" si="0"/>
        <v>104.33</v>
      </c>
      <c r="J28" s="206">
        <f t="shared" si="3"/>
        <v>1251.96</v>
      </c>
    </row>
    <row r="29" spans="1:13" ht="16.5" customHeight="1">
      <c r="A29" s="185">
        <v>16</v>
      </c>
      <c r="B29" s="458" t="s">
        <v>88</v>
      </c>
      <c r="C29" s="217">
        <v>7130830006</v>
      </c>
      <c r="D29" s="185" t="s">
        <v>25</v>
      </c>
      <c r="E29" s="185">
        <v>3</v>
      </c>
      <c r="F29" s="297">
        <f>VLOOKUP(C29,'SOR RATE 2025-26'!A:E,4,0)</f>
        <v>209.75</v>
      </c>
      <c r="G29" s="439">
        <f t="shared" si="4"/>
        <v>629.25</v>
      </c>
      <c r="H29" s="462">
        <v>3.5</v>
      </c>
      <c r="I29" s="206">
        <f t="shared" si="0"/>
        <v>209.75</v>
      </c>
      <c r="J29" s="206">
        <f t="shared" si="3"/>
        <v>734.125</v>
      </c>
    </row>
    <row r="30" spans="1:13" ht="14.25">
      <c r="A30" s="1980">
        <v>17</v>
      </c>
      <c r="B30" s="458" t="s">
        <v>34</v>
      </c>
      <c r="C30" s="217"/>
      <c r="D30" s="185" t="s">
        <v>25</v>
      </c>
      <c r="E30" s="185">
        <f>SUM(E31:E35)</f>
        <v>13</v>
      </c>
      <c r="F30" s="297"/>
      <c r="G30" s="439"/>
      <c r="H30" s="443">
        <f>SUM(H31:H35)</f>
        <v>18</v>
      </c>
      <c r="I30" s="206"/>
      <c r="J30" s="206"/>
    </row>
    <row r="31" spans="1:13" ht="15.75" customHeight="1">
      <c r="A31" s="1981"/>
      <c r="B31" s="448" t="s">
        <v>66</v>
      </c>
      <c r="C31" s="217">
        <v>7130620609</v>
      </c>
      <c r="D31" s="185" t="s">
        <v>25</v>
      </c>
      <c r="E31" s="185">
        <v>0.5</v>
      </c>
      <c r="F31" s="297">
        <f>VLOOKUP(C31,'SOR RATE 2025-26'!A:E,4,0)</f>
        <v>87.55</v>
      </c>
      <c r="G31" s="439">
        <f>F31*E31</f>
        <v>43.774999999999999</v>
      </c>
      <c r="H31" s="206"/>
      <c r="I31" s="206"/>
      <c r="J31" s="206"/>
    </row>
    <row r="32" spans="1:13" ht="17.25" customHeight="1">
      <c r="A32" s="1981"/>
      <c r="B32" s="448" t="s">
        <v>89</v>
      </c>
      <c r="C32" s="217">
        <v>7130620614</v>
      </c>
      <c r="D32" s="185" t="s">
        <v>25</v>
      </c>
      <c r="E32" s="185">
        <v>6</v>
      </c>
      <c r="F32" s="297">
        <f>VLOOKUP(C32,'SOR RATE 2025-26'!A:E,4,0)</f>
        <v>86.09</v>
      </c>
      <c r="G32" s="439">
        <f>F32*E32</f>
        <v>516.54</v>
      </c>
      <c r="H32" s="206"/>
      <c r="I32" s="206"/>
      <c r="J32" s="206"/>
    </row>
    <row r="33" spans="1:14" ht="17.25" customHeight="1">
      <c r="A33" s="1981"/>
      <c r="B33" s="224" t="s">
        <v>35</v>
      </c>
      <c r="C33" s="218">
        <v>7130620619</v>
      </c>
      <c r="D33" s="442" t="s">
        <v>25</v>
      </c>
      <c r="E33" s="185"/>
      <c r="F33" s="297">
        <f>VLOOKUP(C33,'SOR RATE 2025-26'!A:E,4,0)</f>
        <v>86.09</v>
      </c>
      <c r="G33" s="439"/>
      <c r="H33" s="462">
        <v>3.5</v>
      </c>
      <c r="I33" s="206">
        <f>VLOOKUP(C33,'SOR RATE 2025-26'!A:D,4,0)</f>
        <v>86.09</v>
      </c>
      <c r="J33" s="206">
        <f>H33*I33</f>
        <v>301.315</v>
      </c>
    </row>
    <row r="34" spans="1:14" ht="15.75" customHeight="1">
      <c r="A34" s="1981"/>
      <c r="B34" s="448" t="s">
        <v>90</v>
      </c>
      <c r="C34" s="217">
        <v>7130620625</v>
      </c>
      <c r="D34" s="185" t="s">
        <v>25</v>
      </c>
      <c r="E34" s="185">
        <v>6.5</v>
      </c>
      <c r="F34" s="297">
        <f>VLOOKUP(C34,'SOR RATE 2025-26'!A:E,4,0)</f>
        <v>84.63</v>
      </c>
      <c r="G34" s="439">
        <f>F34*E34</f>
        <v>550.09500000000003</v>
      </c>
      <c r="H34" s="206"/>
      <c r="I34" s="206"/>
      <c r="J34" s="206"/>
    </row>
    <row r="35" spans="1:14" ht="15.75" customHeight="1">
      <c r="A35" s="1982"/>
      <c r="B35" s="224" t="s">
        <v>36</v>
      </c>
      <c r="C35" s="218">
        <v>7130620627</v>
      </c>
      <c r="D35" s="442" t="s">
        <v>25</v>
      </c>
      <c r="E35" s="185"/>
      <c r="F35" s="297">
        <f>VLOOKUP(C35,'SOR RATE 2025-26'!A:E,4,0)</f>
        <v>84.63</v>
      </c>
      <c r="G35" s="439"/>
      <c r="H35" s="462">
        <v>14.5</v>
      </c>
      <c r="I35" s="206">
        <v>81.93</v>
      </c>
      <c r="J35" s="206">
        <f>H35*I35</f>
        <v>1187.9850000000001</v>
      </c>
    </row>
    <row r="36" spans="1:14" ht="16.5" customHeight="1">
      <c r="A36" s="1983">
        <v>18</v>
      </c>
      <c r="B36" s="458" t="s">
        <v>91</v>
      </c>
      <c r="C36" s="217"/>
      <c r="D36" s="185" t="s">
        <v>92</v>
      </c>
      <c r="E36" s="185"/>
      <c r="F36" s="297"/>
      <c r="G36" s="439"/>
      <c r="H36" s="206"/>
      <c r="I36" s="206"/>
      <c r="J36" s="206"/>
    </row>
    <row r="37" spans="1:14" ht="14.25">
      <c r="A37" s="1983"/>
      <c r="B37" s="458" t="s">
        <v>93</v>
      </c>
      <c r="C37" s="217">
        <v>7130810511</v>
      </c>
      <c r="D37" s="185" t="s">
        <v>12</v>
      </c>
      <c r="E37" s="185">
        <v>1</v>
      </c>
      <c r="F37" s="297">
        <f>VLOOKUP(C37,'SOR RATE 2025-26'!A:E,4,0)</f>
        <v>2949.07</v>
      </c>
      <c r="G37" s="439">
        <f t="shared" ref="G37" si="5">F37*E37</f>
        <v>2949.07</v>
      </c>
      <c r="H37" s="443">
        <v>1</v>
      </c>
      <c r="I37" s="206">
        <f>VLOOKUP(C37,'SOR RATE 2025-26'!A:D,4,0)</f>
        <v>2949.07</v>
      </c>
      <c r="J37" s="206">
        <f t="shared" si="2"/>
        <v>2949.07</v>
      </c>
    </row>
    <row r="38" spans="1:14" ht="14.25">
      <c r="A38" s="1983"/>
      <c r="B38" s="458" t="s">
        <v>40</v>
      </c>
      <c r="C38" s="217">
        <v>7130870043</v>
      </c>
      <c r="D38" s="185" t="s">
        <v>25</v>
      </c>
      <c r="E38" s="185">
        <v>35</v>
      </c>
      <c r="F38" s="297">
        <f>VLOOKUP(C38,'SOR RATE 2025-26'!A:E,4,0)/1000</f>
        <v>71.584320000000005</v>
      </c>
      <c r="G38" s="439">
        <f>F38*E38</f>
        <v>2505.4512</v>
      </c>
      <c r="H38" s="443">
        <v>35</v>
      </c>
      <c r="I38" s="206">
        <f>+F38</f>
        <v>71.584320000000005</v>
      </c>
      <c r="J38" s="206">
        <f>H38*I38</f>
        <v>2505.4512</v>
      </c>
    </row>
    <row r="39" spans="1:14" ht="14.25">
      <c r="A39" s="1983"/>
      <c r="B39" s="458" t="s">
        <v>26</v>
      </c>
      <c r="C39" s="217">
        <v>7130810026</v>
      </c>
      <c r="D39" s="466" t="s">
        <v>15</v>
      </c>
      <c r="E39" s="185">
        <v>2</v>
      </c>
      <c r="F39" s="297">
        <f>VLOOKUP(C39,'SOR RATE 2025-26'!A:E,4,0)</f>
        <v>334.5</v>
      </c>
      <c r="G39" s="439">
        <f>F39*E39</f>
        <v>669</v>
      </c>
      <c r="H39" s="443">
        <v>2</v>
      </c>
      <c r="I39" s="206">
        <f t="shared" ref="I39:I42" si="6">+F39</f>
        <v>334.5</v>
      </c>
      <c r="J39" s="206">
        <f>H39*I39</f>
        <v>669</v>
      </c>
    </row>
    <row r="40" spans="1:14" ht="14.25">
      <c r="A40" s="1983"/>
      <c r="B40" s="458" t="s">
        <v>94</v>
      </c>
      <c r="C40" s="217">
        <v>7130860077</v>
      </c>
      <c r="D40" s="185" t="s">
        <v>25</v>
      </c>
      <c r="E40" s="185">
        <v>17</v>
      </c>
      <c r="F40" s="297">
        <f>VLOOKUP(C40,'SOR RATE 2025-26'!A:E,4,0)/1000</f>
        <v>91.533670000000001</v>
      </c>
      <c r="G40" s="439">
        <f>F40*E40</f>
        <v>1556.07239</v>
      </c>
      <c r="H40" s="443">
        <v>17</v>
      </c>
      <c r="I40" s="206">
        <f t="shared" si="6"/>
        <v>91.533670000000001</v>
      </c>
      <c r="J40" s="206">
        <f>H40*I40</f>
        <v>1556.07239</v>
      </c>
    </row>
    <row r="41" spans="1:14" ht="14.25">
      <c r="A41" s="1983"/>
      <c r="B41" s="458" t="s">
        <v>95</v>
      </c>
      <c r="C41" s="217">
        <v>7130860032</v>
      </c>
      <c r="D41" s="185" t="s">
        <v>12</v>
      </c>
      <c r="E41" s="185">
        <v>2</v>
      </c>
      <c r="F41" s="297">
        <f>VLOOKUP(C41,'SOR RATE 2025-26'!A:E,4,0)</f>
        <v>585.41999999999996</v>
      </c>
      <c r="G41" s="439">
        <f>F41*E41</f>
        <v>1170.8399999999999</v>
      </c>
      <c r="H41" s="443">
        <v>2</v>
      </c>
      <c r="I41" s="206">
        <f t="shared" si="6"/>
        <v>585.41999999999996</v>
      </c>
      <c r="J41" s="206">
        <f>H41*I41</f>
        <v>1170.8399999999999</v>
      </c>
    </row>
    <row r="42" spans="1:14" ht="16.5" customHeight="1">
      <c r="A42" s="1983"/>
      <c r="B42" s="448" t="s">
        <v>96</v>
      </c>
      <c r="C42" s="217">
        <v>7130620013</v>
      </c>
      <c r="D42" s="185" t="s">
        <v>55</v>
      </c>
      <c r="E42" s="185">
        <v>4</v>
      </c>
      <c r="F42" s="297">
        <f>VLOOKUP(C42,'SOR RATE 2025-26'!A:E,4,0)</f>
        <v>156.63999999999999</v>
      </c>
      <c r="G42" s="439">
        <f>F42*E42</f>
        <v>626.55999999999995</v>
      </c>
      <c r="H42" s="443">
        <v>4</v>
      </c>
      <c r="I42" s="206">
        <f t="shared" si="6"/>
        <v>156.63999999999999</v>
      </c>
      <c r="J42" s="206">
        <f>H42*I42</f>
        <v>626.55999999999995</v>
      </c>
    </row>
    <row r="43" spans="1:14" ht="18" customHeight="1">
      <c r="A43" s="467">
        <v>19</v>
      </c>
      <c r="B43" s="220" t="s">
        <v>45</v>
      </c>
      <c r="C43" s="468"/>
      <c r="D43" s="467"/>
      <c r="E43" s="467"/>
      <c r="F43" s="467"/>
      <c r="G43" s="469">
        <f>SUM(G8:G42)</f>
        <v>526746.05481000012</v>
      </c>
      <c r="H43" s="236"/>
      <c r="I43" s="236"/>
      <c r="J43" s="236">
        <f>SUM(J8:J42)</f>
        <v>338732.74262600002</v>
      </c>
    </row>
    <row r="44" spans="1:14" ht="18" customHeight="1">
      <c r="A44" s="199">
        <v>20</v>
      </c>
      <c r="B44" s="220" t="s">
        <v>46</v>
      </c>
      <c r="C44" s="468"/>
      <c r="D44" s="467"/>
      <c r="E44" s="467"/>
      <c r="F44" s="467"/>
      <c r="G44" s="469">
        <f>G43/1.18</f>
        <v>446394.96170338994</v>
      </c>
      <c r="H44" s="236"/>
      <c r="I44" s="236"/>
      <c r="J44" s="236">
        <f>J43/1.18</f>
        <v>287061.64629322034</v>
      </c>
      <c r="K44" s="461"/>
    </row>
    <row r="45" spans="1:14" ht="18" customHeight="1">
      <c r="A45" s="191">
        <v>21</v>
      </c>
      <c r="B45" s="224" t="s">
        <v>2001</v>
      </c>
      <c r="C45" s="470"/>
      <c r="D45" s="470"/>
      <c r="E45" s="470"/>
      <c r="F45" s="217">
        <v>7.4999999999999997E-2</v>
      </c>
      <c r="G45" s="439">
        <f>F45*G44</f>
        <v>33479.622127754243</v>
      </c>
      <c r="H45" s="442"/>
      <c r="I45" s="442" t="s">
        <v>97</v>
      </c>
      <c r="J45" s="206">
        <f>I45*J44</f>
        <v>21529.623471991526</v>
      </c>
      <c r="K45" s="464"/>
    </row>
    <row r="46" spans="1:14" ht="18" customHeight="1">
      <c r="A46" s="185">
        <v>22</v>
      </c>
      <c r="B46" s="458" t="s">
        <v>98</v>
      </c>
      <c r="C46" s="217"/>
      <c r="D46" s="185"/>
      <c r="E46" s="185"/>
      <c r="F46" s="185"/>
      <c r="G46" s="439">
        <v>63837.49</v>
      </c>
      <c r="H46" s="224"/>
      <c r="I46" s="224"/>
      <c r="J46" s="208">
        <v>62381.77</v>
      </c>
      <c r="K46" s="471"/>
    </row>
    <row r="47" spans="1:14" ht="18" customHeight="1">
      <c r="A47" s="185">
        <v>23</v>
      </c>
      <c r="B47" s="472" t="s">
        <v>69</v>
      </c>
      <c r="C47" s="217"/>
      <c r="D47" s="185" t="s">
        <v>63</v>
      </c>
      <c r="E47" s="205">
        <f>(12*0.65)+(6*0.2)</f>
        <v>9</v>
      </c>
      <c r="F47" s="208">
        <f>719.45*1.029</f>
        <v>740.31404999999995</v>
      </c>
      <c r="G47" s="439">
        <f>E47*F47</f>
        <v>6662.8264499999996</v>
      </c>
      <c r="H47" s="205">
        <f>(12*0.55)+(6*0.2)</f>
        <v>7.8000000000000007</v>
      </c>
      <c r="I47" s="208">
        <f>719.45*1.029</f>
        <v>740.31404999999995</v>
      </c>
      <c r="J47" s="208">
        <f>H47*I47</f>
        <v>5774.4495900000002</v>
      </c>
      <c r="K47" s="473"/>
      <c r="L47" s="474"/>
      <c r="M47" s="475"/>
      <c r="N47" s="195"/>
    </row>
    <row r="48" spans="1:14" ht="18" customHeight="1">
      <c r="A48" s="294">
        <v>24</v>
      </c>
      <c r="B48" s="295" t="s">
        <v>1902</v>
      </c>
      <c r="C48" s="217"/>
      <c r="D48" s="185"/>
      <c r="E48" s="205"/>
      <c r="F48" s="208"/>
      <c r="G48" s="439"/>
      <c r="H48" s="205"/>
      <c r="I48" s="208"/>
      <c r="J48" s="208"/>
      <c r="K48" s="308"/>
      <c r="L48" s="474"/>
      <c r="M48" s="475"/>
      <c r="N48" s="195"/>
    </row>
    <row r="49" spans="1:14" ht="24" customHeight="1">
      <c r="A49" s="294" t="s">
        <v>1358</v>
      </c>
      <c r="B49" s="295" t="s">
        <v>1903</v>
      </c>
      <c r="C49" s="217"/>
      <c r="D49" s="185"/>
      <c r="E49" s="205"/>
      <c r="F49" s="342">
        <v>0.02</v>
      </c>
      <c r="G49" s="439">
        <f>F49*G44</f>
        <v>8927.8992340677996</v>
      </c>
      <c r="H49" s="205"/>
      <c r="I49" s="342">
        <v>0.02</v>
      </c>
      <c r="J49" s="208">
        <f>I49*J44</f>
        <v>5741.2329258644068</v>
      </c>
      <c r="K49" s="28"/>
      <c r="L49" s="474"/>
      <c r="M49" s="475"/>
      <c r="N49" s="195"/>
    </row>
    <row r="50" spans="1:14" ht="35.25" customHeight="1">
      <c r="A50" s="185">
        <v>25</v>
      </c>
      <c r="B50" s="299" t="s">
        <v>2671</v>
      </c>
      <c r="C50" s="217"/>
      <c r="D50" s="185"/>
      <c r="E50" s="205"/>
      <c r="F50" s="208"/>
      <c r="G50" s="439">
        <f>(G49+G47+G46+G45+G44)*0.125</f>
        <v>69912.849939401494</v>
      </c>
      <c r="H50" s="205"/>
      <c r="I50" s="208"/>
      <c r="J50" s="208">
        <f>(J49+J47+J46+J45+J44)*0.125</f>
        <v>47811.090285134531</v>
      </c>
      <c r="K50" s="308"/>
      <c r="L50" s="474"/>
      <c r="M50" s="475"/>
      <c r="N50" s="195"/>
    </row>
    <row r="51" spans="1:14" ht="33" customHeight="1">
      <c r="A51" s="274">
        <v>26</v>
      </c>
      <c r="B51" s="235" t="s">
        <v>2002</v>
      </c>
      <c r="C51" s="218"/>
      <c r="D51" s="205"/>
      <c r="E51" s="205"/>
      <c r="F51" s="208"/>
      <c r="G51" s="476">
        <f>G50+G49+G47+G46+G45+G44</f>
        <v>629215.64945461345</v>
      </c>
      <c r="H51" s="223"/>
      <c r="I51" s="223"/>
      <c r="J51" s="223">
        <f>J50+J49+J47+J46+J45+J44</f>
        <v>430299.81256621081</v>
      </c>
      <c r="K51" s="477"/>
      <c r="L51" s="477"/>
    </row>
    <row r="52" spans="1:14" ht="18" customHeight="1">
      <c r="A52" s="185">
        <v>27</v>
      </c>
      <c r="B52" s="224" t="s">
        <v>1864</v>
      </c>
      <c r="C52" s="218"/>
      <c r="D52" s="205"/>
      <c r="E52" s="205"/>
      <c r="F52" s="208">
        <v>0.09</v>
      </c>
      <c r="G52" s="478">
        <f>G51*F52</f>
        <v>56629.408450915209</v>
      </c>
      <c r="H52" s="208"/>
      <c r="I52" s="208">
        <v>0.09</v>
      </c>
      <c r="J52" s="208">
        <f>J51*I52</f>
        <v>38726.983130958972</v>
      </c>
      <c r="K52" s="477"/>
      <c r="L52" s="477"/>
    </row>
    <row r="53" spans="1:14" ht="18" customHeight="1">
      <c r="A53" s="274">
        <v>28</v>
      </c>
      <c r="B53" s="224" t="s">
        <v>1865</v>
      </c>
      <c r="C53" s="218"/>
      <c r="D53" s="205"/>
      <c r="E53" s="205"/>
      <c r="F53" s="208">
        <v>0.09</v>
      </c>
      <c r="G53" s="478">
        <f>G51*F53</f>
        <v>56629.408450915209</v>
      </c>
      <c r="H53" s="208"/>
      <c r="I53" s="208">
        <v>0.09</v>
      </c>
      <c r="J53" s="208">
        <f>J51*I53</f>
        <v>38726.983130958972</v>
      </c>
      <c r="K53" s="479"/>
    </row>
    <row r="54" spans="1:14" ht="17.25" customHeight="1">
      <c r="A54" s="185">
        <v>29</v>
      </c>
      <c r="B54" s="224" t="s">
        <v>2003</v>
      </c>
      <c r="C54" s="218"/>
      <c r="D54" s="205"/>
      <c r="E54" s="205"/>
      <c r="F54" s="208"/>
      <c r="G54" s="478">
        <f>G51+G52+G53</f>
        <v>742474.46635644394</v>
      </c>
      <c r="H54" s="208"/>
      <c r="I54" s="208"/>
      <c r="J54" s="208">
        <f>J51+J52+J53</f>
        <v>507753.77882812876</v>
      </c>
    </row>
    <row r="55" spans="1:14" ht="17.25" customHeight="1">
      <c r="A55" s="274">
        <v>30</v>
      </c>
      <c r="B55" s="235" t="s">
        <v>49</v>
      </c>
      <c r="C55" s="480"/>
      <c r="D55" s="274"/>
      <c r="E55" s="274"/>
      <c r="F55" s="223"/>
      <c r="G55" s="476">
        <f>ROUND(G54,0)</f>
        <v>742474</v>
      </c>
      <c r="H55" s="223"/>
      <c r="I55" s="223"/>
      <c r="J55" s="223">
        <f>ROUND(J54,0)</f>
        <v>507754</v>
      </c>
    </row>
    <row r="56" spans="1:14" ht="15">
      <c r="A56" s="481"/>
      <c r="B56" s="481"/>
      <c r="C56" s="482"/>
      <c r="D56" s="481"/>
      <c r="E56" s="483"/>
      <c r="F56" s="481"/>
      <c r="G56" s="484"/>
    </row>
    <row r="57" spans="1:14" ht="18.75" customHeight="1">
      <c r="A57" s="1941" t="s">
        <v>1447</v>
      </c>
      <c r="B57" s="1941"/>
      <c r="C57" s="1941"/>
      <c r="D57" s="1941"/>
      <c r="E57" s="1941"/>
      <c r="F57" s="1941"/>
      <c r="G57" s="1941"/>
    </row>
    <row r="58" spans="1:14" ht="17.25" customHeight="1">
      <c r="A58" s="1942" t="s">
        <v>1448</v>
      </c>
      <c r="B58" s="1942"/>
      <c r="C58" s="1942"/>
      <c r="D58" s="1942"/>
      <c r="E58" s="1942"/>
      <c r="F58" s="1942"/>
      <c r="G58" s="1942"/>
    </row>
    <row r="59" spans="1:14">
      <c r="A59" s="1984"/>
      <c r="B59" s="1984"/>
      <c r="C59" s="1984"/>
      <c r="D59" s="1984"/>
      <c r="E59" s="1984"/>
      <c r="F59" s="1984"/>
      <c r="G59" s="1984"/>
    </row>
    <row r="60" spans="1:14" ht="27.75" customHeight="1">
      <c r="A60" s="1961" t="s">
        <v>2728</v>
      </c>
      <c r="B60" s="1961"/>
      <c r="C60" s="1961"/>
      <c r="D60" s="1961"/>
      <c r="E60" s="1961"/>
      <c r="F60" s="1961"/>
      <c r="G60" s="1961"/>
    </row>
    <row r="61" spans="1:14">
      <c r="A61" s="1961" t="s">
        <v>1856</v>
      </c>
      <c r="B61" s="1961"/>
      <c r="C61" s="1961"/>
      <c r="D61" s="1961"/>
      <c r="E61" s="1961"/>
      <c r="F61" s="1961"/>
      <c r="G61" s="1961"/>
    </row>
    <row r="62" spans="1:14">
      <c r="A62" s="369" t="s">
        <v>1450</v>
      </c>
      <c r="B62" s="365"/>
      <c r="C62" s="366"/>
      <c r="D62" s="363"/>
      <c r="E62" s="366"/>
      <c r="F62" s="366"/>
      <c r="G62" s="363"/>
    </row>
    <row r="63" spans="1:14">
      <c r="A63" s="364"/>
      <c r="B63" s="365"/>
      <c r="C63" s="366"/>
      <c r="D63" s="363"/>
      <c r="E63" s="366"/>
      <c r="F63" s="366"/>
      <c r="G63" s="363"/>
    </row>
    <row r="64" spans="1:14" ht="18.75" customHeight="1">
      <c r="A64" s="485" t="s">
        <v>2004</v>
      </c>
      <c r="B64" s="485"/>
      <c r="C64" s="486"/>
      <c r="D64" s="487"/>
      <c r="E64" s="488"/>
      <c r="F64" s="487"/>
      <c r="G64" s="487"/>
    </row>
    <row r="65" spans="1:7" ht="17.25" customHeight="1">
      <c r="A65" s="489"/>
      <c r="B65" s="490" t="s">
        <v>2000</v>
      </c>
      <c r="C65" s="491"/>
      <c r="D65" s="489"/>
      <c r="E65" s="492"/>
      <c r="F65" s="489"/>
      <c r="G65" s="489"/>
    </row>
    <row r="66" spans="1:7" ht="15">
      <c r="A66" s="493"/>
      <c r="B66" s="493"/>
      <c r="C66" s="494"/>
      <c r="D66" s="493"/>
      <c r="E66" s="495"/>
      <c r="F66" s="493"/>
      <c r="G66" s="493"/>
    </row>
    <row r="67" spans="1:7" ht="15">
      <c r="A67" s="493"/>
      <c r="B67" s="493"/>
      <c r="C67" s="494"/>
      <c r="D67" s="493"/>
      <c r="E67" s="495"/>
      <c r="F67" s="493"/>
      <c r="G67" s="493"/>
    </row>
    <row r="68" spans="1:7" ht="15">
      <c r="A68" s="493"/>
      <c r="B68" s="493"/>
      <c r="C68" s="494"/>
      <c r="D68" s="493"/>
      <c r="E68" s="495"/>
      <c r="F68" s="493"/>
      <c r="G68" s="493"/>
    </row>
    <row r="69" spans="1:7" ht="15">
      <c r="A69" s="493"/>
      <c r="B69" s="493"/>
      <c r="C69" s="494"/>
      <c r="D69" s="493"/>
      <c r="E69" s="495"/>
      <c r="F69" s="493"/>
      <c r="G69" s="493"/>
    </row>
    <row r="70" spans="1:7" ht="15">
      <c r="A70" s="493"/>
      <c r="B70" s="493"/>
      <c r="C70" s="494"/>
      <c r="D70" s="493"/>
      <c r="E70" s="495"/>
      <c r="F70" s="493"/>
      <c r="G70" s="493"/>
    </row>
    <row r="71" spans="1:7" ht="15">
      <c r="A71" s="493"/>
      <c r="B71" s="493"/>
      <c r="C71" s="494"/>
      <c r="D71" s="493"/>
      <c r="E71" s="495"/>
      <c r="F71" s="493"/>
      <c r="G71" s="493"/>
    </row>
    <row r="72" spans="1:7" ht="15">
      <c r="A72" s="493"/>
      <c r="B72" s="493"/>
      <c r="C72" s="494"/>
      <c r="D72" s="493"/>
      <c r="E72" s="495"/>
      <c r="F72" s="493"/>
      <c r="G72" s="493"/>
    </row>
    <row r="73" spans="1:7" ht="15">
      <c r="A73" s="493"/>
      <c r="B73" s="493"/>
      <c r="C73" s="494"/>
      <c r="D73" s="493"/>
      <c r="E73" s="495"/>
      <c r="F73" s="493"/>
      <c r="G73" s="493"/>
    </row>
    <row r="74" spans="1:7" ht="15">
      <c r="A74" s="493"/>
      <c r="B74" s="493"/>
      <c r="C74" s="494"/>
      <c r="D74" s="493"/>
      <c r="E74" s="495"/>
      <c r="F74" s="493"/>
      <c r="G74" s="493"/>
    </row>
    <row r="75" spans="1:7" ht="15">
      <c r="A75" s="493"/>
      <c r="B75" s="493"/>
      <c r="C75" s="494"/>
      <c r="D75" s="493"/>
      <c r="E75" s="495"/>
      <c r="F75" s="493"/>
      <c r="G75" s="493"/>
    </row>
    <row r="76" spans="1:7" ht="15">
      <c r="A76" s="493"/>
      <c r="B76" s="493"/>
      <c r="C76" s="494"/>
      <c r="D76" s="493"/>
      <c r="E76" s="495"/>
      <c r="F76" s="493"/>
      <c r="G76" s="493"/>
    </row>
    <row r="77" spans="1:7" ht="15">
      <c r="A77" s="493"/>
      <c r="B77" s="493"/>
      <c r="C77" s="494"/>
      <c r="D77" s="493"/>
      <c r="E77" s="495"/>
      <c r="F77" s="493"/>
      <c r="G77" s="493"/>
    </row>
    <row r="78" spans="1:7" ht="15">
      <c r="A78" s="493"/>
      <c r="B78" s="493"/>
      <c r="C78" s="494"/>
      <c r="D78" s="493"/>
      <c r="E78" s="495"/>
      <c r="F78" s="493"/>
      <c r="G78" s="493"/>
    </row>
    <row r="79" spans="1:7" ht="15">
      <c r="A79" s="493"/>
      <c r="B79" s="493"/>
      <c r="C79" s="494"/>
      <c r="D79" s="493"/>
      <c r="E79" s="495"/>
      <c r="F79" s="493"/>
      <c r="G79" s="493"/>
    </row>
    <row r="80" spans="1:7" ht="15">
      <c r="A80" s="493"/>
      <c r="B80" s="493"/>
      <c r="C80" s="494"/>
      <c r="D80" s="493"/>
      <c r="E80" s="495"/>
      <c r="F80" s="493"/>
      <c r="G80" s="493"/>
    </row>
    <row r="81" spans="1:7" ht="15">
      <c r="A81" s="493"/>
      <c r="B81" s="493"/>
      <c r="C81" s="494"/>
      <c r="D81" s="493"/>
      <c r="E81" s="495"/>
      <c r="F81" s="493"/>
      <c r="G81" s="493"/>
    </row>
    <row r="82" spans="1:7" ht="15">
      <c r="A82" s="493"/>
      <c r="B82" s="493"/>
      <c r="C82" s="494"/>
      <c r="D82" s="493"/>
      <c r="E82" s="495"/>
      <c r="F82" s="493"/>
      <c r="G82" s="493"/>
    </row>
    <row r="83" spans="1:7" ht="15">
      <c r="A83" s="493"/>
      <c r="B83" s="493"/>
      <c r="C83" s="494"/>
      <c r="D83" s="493"/>
      <c r="E83" s="495"/>
      <c r="F83" s="493"/>
      <c r="G83" s="493"/>
    </row>
    <row r="84" spans="1:7" ht="15">
      <c r="A84" s="493"/>
      <c r="B84" s="493"/>
      <c r="C84" s="494"/>
      <c r="D84" s="493"/>
      <c r="E84" s="495"/>
      <c r="F84" s="493"/>
      <c r="G84" s="493"/>
    </row>
    <row r="85" spans="1:7" ht="15">
      <c r="A85" s="493"/>
      <c r="B85" s="493"/>
      <c r="C85" s="494"/>
      <c r="D85" s="493"/>
      <c r="E85" s="495"/>
      <c r="F85" s="493"/>
      <c r="G85" s="493"/>
    </row>
    <row r="86" spans="1:7" ht="15">
      <c r="A86" s="493"/>
      <c r="B86" s="493"/>
      <c r="C86" s="494"/>
      <c r="D86" s="493"/>
      <c r="E86" s="495"/>
      <c r="F86" s="493"/>
      <c r="G86" s="493"/>
    </row>
    <row r="87" spans="1:7" ht="15">
      <c r="A87" s="493"/>
      <c r="B87" s="493"/>
      <c r="C87" s="494"/>
      <c r="D87" s="493"/>
      <c r="E87" s="495"/>
      <c r="F87" s="493"/>
      <c r="G87" s="493"/>
    </row>
    <row r="88" spans="1:7" ht="15">
      <c r="A88" s="493"/>
      <c r="B88" s="493"/>
      <c r="C88" s="494"/>
      <c r="D88" s="493"/>
      <c r="E88" s="495"/>
      <c r="F88" s="493"/>
      <c r="G88" s="493"/>
    </row>
    <row r="89" spans="1:7" ht="15">
      <c r="A89" s="493"/>
      <c r="B89" s="493"/>
      <c r="C89" s="494"/>
      <c r="D89" s="493"/>
      <c r="E89" s="495"/>
      <c r="F89" s="493"/>
      <c r="G89" s="493"/>
    </row>
    <row r="90" spans="1:7" ht="15">
      <c r="A90" s="493"/>
      <c r="B90" s="493"/>
      <c r="C90" s="494"/>
      <c r="D90" s="493"/>
      <c r="E90" s="495"/>
      <c r="F90" s="493"/>
      <c r="G90" s="493"/>
    </row>
    <row r="91" spans="1:7" ht="15">
      <c r="A91" s="493"/>
      <c r="B91" s="493"/>
      <c r="C91" s="494"/>
      <c r="D91" s="493"/>
      <c r="E91" s="495"/>
      <c r="F91" s="493"/>
      <c r="G91" s="493"/>
    </row>
    <row r="92" spans="1:7" ht="15">
      <c r="A92" s="493"/>
      <c r="B92" s="493"/>
      <c r="C92" s="494"/>
      <c r="D92" s="493"/>
      <c r="E92" s="495"/>
      <c r="F92" s="493"/>
      <c r="G92" s="493"/>
    </row>
    <row r="93" spans="1:7" ht="15">
      <c r="A93" s="493"/>
      <c r="B93" s="493"/>
      <c r="C93" s="494"/>
      <c r="D93" s="493"/>
      <c r="E93" s="495"/>
      <c r="F93" s="493"/>
      <c r="G93" s="493"/>
    </row>
    <row r="94" spans="1:7" ht="15">
      <c r="A94" s="493"/>
      <c r="B94" s="493"/>
      <c r="C94" s="494"/>
      <c r="D94" s="493"/>
      <c r="E94" s="495"/>
      <c r="F94" s="493"/>
      <c r="G94" s="493"/>
    </row>
    <row r="95" spans="1:7" ht="15">
      <c r="A95" s="493"/>
      <c r="B95" s="493"/>
      <c r="C95" s="494"/>
      <c r="D95" s="493"/>
      <c r="E95" s="495"/>
      <c r="F95" s="493"/>
      <c r="G95" s="493"/>
    </row>
    <row r="96" spans="1:7" ht="15">
      <c r="A96" s="493"/>
      <c r="B96" s="493"/>
      <c r="C96" s="494"/>
      <c r="D96" s="493"/>
      <c r="E96" s="495"/>
      <c r="F96" s="493"/>
      <c r="G96" s="493"/>
    </row>
    <row r="97" spans="1:7" ht="15">
      <c r="A97" s="493"/>
      <c r="B97" s="493"/>
      <c r="C97" s="494"/>
      <c r="D97" s="493"/>
      <c r="E97" s="495"/>
      <c r="F97" s="493"/>
      <c r="G97" s="493"/>
    </row>
    <row r="98" spans="1:7" ht="15">
      <c r="A98" s="493"/>
      <c r="B98" s="493"/>
      <c r="C98" s="494"/>
      <c r="D98" s="493"/>
      <c r="E98" s="495"/>
      <c r="F98" s="493"/>
      <c r="G98" s="493"/>
    </row>
    <row r="99" spans="1:7" ht="15">
      <c r="A99" s="493"/>
      <c r="B99" s="493"/>
      <c r="C99" s="494"/>
      <c r="D99" s="493"/>
      <c r="E99" s="495"/>
      <c r="F99" s="493"/>
      <c r="G99" s="493"/>
    </row>
    <row r="100" spans="1:7" ht="15">
      <c r="A100" s="493"/>
      <c r="B100" s="493"/>
      <c r="C100" s="494"/>
      <c r="D100" s="493"/>
      <c r="E100" s="495"/>
      <c r="F100" s="493"/>
      <c r="G100" s="493"/>
    </row>
    <row r="101" spans="1:7" ht="15">
      <c r="A101" s="493"/>
      <c r="B101" s="493"/>
      <c r="C101" s="494"/>
      <c r="D101" s="493"/>
      <c r="E101" s="495"/>
      <c r="F101" s="493"/>
      <c r="G101" s="493"/>
    </row>
    <row r="102" spans="1:7" ht="15">
      <c r="A102" s="493"/>
      <c r="B102" s="493"/>
      <c r="C102" s="494"/>
      <c r="D102" s="493"/>
      <c r="E102" s="495"/>
      <c r="F102" s="493"/>
      <c r="G102" s="493"/>
    </row>
    <row r="103" spans="1:7" ht="15">
      <c r="A103" s="493"/>
      <c r="B103" s="493"/>
      <c r="C103" s="494"/>
      <c r="D103" s="493"/>
      <c r="E103" s="495"/>
      <c r="F103" s="493"/>
      <c r="G103" s="493"/>
    </row>
    <row r="104" spans="1:7" ht="15">
      <c r="A104" s="493"/>
      <c r="B104" s="493"/>
      <c r="C104" s="494"/>
      <c r="D104" s="493"/>
      <c r="E104" s="495"/>
      <c r="F104" s="493"/>
      <c r="G104" s="493"/>
    </row>
    <row r="105" spans="1:7" ht="15">
      <c r="A105" s="493"/>
      <c r="B105" s="493"/>
      <c r="C105" s="494"/>
      <c r="D105" s="493"/>
      <c r="E105" s="495"/>
      <c r="F105" s="493"/>
      <c r="G105" s="493"/>
    </row>
    <row r="106" spans="1:7" ht="15">
      <c r="A106" s="493"/>
      <c r="B106" s="493"/>
      <c r="C106" s="494"/>
      <c r="D106" s="493"/>
      <c r="E106" s="495"/>
      <c r="F106" s="493"/>
      <c r="G106" s="493"/>
    </row>
    <row r="107" spans="1:7" ht="15">
      <c r="A107" s="493"/>
      <c r="B107" s="493"/>
      <c r="C107" s="494"/>
      <c r="D107" s="493"/>
      <c r="E107" s="495"/>
      <c r="F107" s="493"/>
      <c r="G107" s="493"/>
    </row>
    <row r="108" spans="1:7" ht="15">
      <c r="A108" s="493"/>
      <c r="B108" s="493"/>
      <c r="C108" s="494"/>
      <c r="D108" s="493"/>
      <c r="E108" s="495"/>
      <c r="F108" s="493"/>
      <c r="G108" s="493"/>
    </row>
    <row r="109" spans="1:7" ht="15">
      <c r="A109" s="493"/>
      <c r="B109" s="493"/>
      <c r="C109" s="494"/>
      <c r="D109" s="493"/>
      <c r="E109" s="495"/>
      <c r="F109" s="493"/>
      <c r="G109" s="493"/>
    </row>
    <row r="110" spans="1:7" ht="15">
      <c r="A110" s="493"/>
      <c r="B110" s="493"/>
      <c r="C110" s="494"/>
      <c r="D110" s="493"/>
      <c r="E110" s="495"/>
      <c r="F110" s="493"/>
      <c r="G110" s="493"/>
    </row>
    <row r="111" spans="1:7" ht="15">
      <c r="A111" s="493"/>
      <c r="B111" s="493"/>
      <c r="C111" s="494"/>
      <c r="D111" s="493"/>
      <c r="E111" s="495"/>
      <c r="F111" s="493"/>
      <c r="G111" s="493"/>
    </row>
    <row r="112" spans="1:7" ht="15">
      <c r="A112" s="493"/>
      <c r="B112" s="493"/>
      <c r="C112" s="494"/>
      <c r="D112" s="493"/>
      <c r="E112" s="495"/>
      <c r="F112" s="493"/>
      <c r="G112" s="493"/>
    </row>
    <row r="113" spans="1:7" ht="15">
      <c r="A113" s="493"/>
      <c r="B113" s="493"/>
      <c r="C113" s="494"/>
      <c r="D113" s="493"/>
      <c r="E113" s="495"/>
      <c r="F113" s="493"/>
      <c r="G113" s="493"/>
    </row>
    <row r="114" spans="1:7" ht="15">
      <c r="A114" s="493"/>
      <c r="B114" s="493"/>
      <c r="C114" s="494"/>
      <c r="D114" s="493"/>
      <c r="E114" s="495"/>
      <c r="F114" s="493"/>
      <c r="G114" s="493"/>
    </row>
    <row r="115" spans="1:7" ht="15">
      <c r="A115" s="493"/>
      <c r="B115" s="493"/>
      <c r="C115" s="494"/>
      <c r="D115" s="493"/>
      <c r="E115" s="495"/>
      <c r="F115" s="493"/>
      <c r="G115" s="493"/>
    </row>
    <row r="116" spans="1:7" ht="15">
      <c r="A116" s="493"/>
      <c r="B116" s="493"/>
      <c r="C116" s="494"/>
      <c r="D116" s="493"/>
      <c r="E116" s="495"/>
      <c r="F116" s="493"/>
      <c r="G116" s="493"/>
    </row>
    <row r="117" spans="1:7" ht="15">
      <c r="A117" s="493"/>
      <c r="B117" s="493"/>
      <c r="C117" s="494"/>
      <c r="D117" s="493"/>
      <c r="E117" s="495"/>
      <c r="F117" s="493"/>
      <c r="G117" s="493"/>
    </row>
    <row r="118" spans="1:7" ht="15">
      <c r="A118" s="493"/>
      <c r="B118" s="493"/>
      <c r="C118" s="494"/>
      <c r="D118" s="493"/>
      <c r="E118" s="495"/>
      <c r="F118" s="493"/>
      <c r="G118" s="493"/>
    </row>
    <row r="119" spans="1:7" ht="15">
      <c r="A119" s="493"/>
      <c r="B119" s="493"/>
      <c r="C119" s="494"/>
      <c r="D119" s="493"/>
      <c r="E119" s="495"/>
      <c r="F119" s="493"/>
      <c r="G119" s="493"/>
    </row>
    <row r="120" spans="1:7" ht="15">
      <c r="A120" s="493"/>
      <c r="B120" s="493"/>
      <c r="C120" s="494"/>
      <c r="D120" s="493"/>
      <c r="E120" s="495"/>
      <c r="F120" s="493"/>
      <c r="G120" s="493"/>
    </row>
    <row r="121" spans="1:7" ht="15">
      <c r="A121" s="493"/>
      <c r="B121" s="493"/>
      <c r="C121" s="494"/>
      <c r="D121" s="493"/>
      <c r="E121" s="495"/>
      <c r="F121" s="493"/>
      <c r="G121" s="493"/>
    </row>
    <row r="122" spans="1:7" ht="15">
      <c r="A122" s="493"/>
      <c r="B122" s="493"/>
      <c r="C122" s="494"/>
      <c r="D122" s="493"/>
      <c r="E122" s="495"/>
      <c r="F122" s="493"/>
      <c r="G122" s="493"/>
    </row>
    <row r="123" spans="1:7" ht="15">
      <c r="A123" s="493"/>
      <c r="B123" s="493"/>
      <c r="C123" s="494"/>
      <c r="D123" s="493"/>
      <c r="E123" s="495"/>
      <c r="F123" s="493"/>
      <c r="G123" s="493"/>
    </row>
    <row r="124" spans="1:7" ht="15">
      <c r="A124" s="493"/>
      <c r="B124" s="493"/>
      <c r="C124" s="494"/>
      <c r="D124" s="493"/>
      <c r="E124" s="495"/>
      <c r="F124" s="493"/>
      <c r="G124" s="493"/>
    </row>
    <row r="125" spans="1:7" ht="15">
      <c r="A125" s="493"/>
      <c r="B125" s="493"/>
      <c r="C125" s="494"/>
      <c r="D125" s="493"/>
      <c r="E125" s="495"/>
      <c r="F125" s="493"/>
      <c r="G125" s="493"/>
    </row>
    <row r="126" spans="1:7" ht="15">
      <c r="A126" s="493"/>
      <c r="B126" s="493"/>
      <c r="C126" s="494"/>
      <c r="D126" s="493"/>
      <c r="E126" s="495"/>
      <c r="F126" s="493"/>
      <c r="G126" s="493"/>
    </row>
    <row r="127" spans="1:7" ht="15">
      <c r="A127" s="493"/>
      <c r="B127" s="493"/>
      <c r="C127" s="494"/>
      <c r="D127" s="493"/>
      <c r="E127" s="495"/>
      <c r="F127" s="493"/>
      <c r="G127" s="493"/>
    </row>
    <row r="128" spans="1:7" ht="15">
      <c r="A128" s="493"/>
      <c r="B128" s="493"/>
      <c r="C128" s="494"/>
      <c r="D128" s="493"/>
      <c r="E128" s="495"/>
      <c r="F128" s="493"/>
      <c r="G128" s="493"/>
    </row>
  </sheetData>
  <mergeCells count="17">
    <mergeCell ref="A57:G57"/>
    <mergeCell ref="A58:G58"/>
    <mergeCell ref="A60:G60"/>
    <mergeCell ref="A61:G61"/>
    <mergeCell ref="A11:A13"/>
    <mergeCell ref="A19:A23"/>
    <mergeCell ref="A30:A35"/>
    <mergeCell ref="A36:A42"/>
    <mergeCell ref="A59:G59"/>
    <mergeCell ref="B1:D1"/>
    <mergeCell ref="B3:I3"/>
    <mergeCell ref="A5:A6"/>
    <mergeCell ref="B5:B6"/>
    <mergeCell ref="C5:C6"/>
    <mergeCell ref="D5:D6"/>
    <mergeCell ref="E5:G5"/>
    <mergeCell ref="H5:J5"/>
  </mergeCells>
  <conditionalFormatting sqref="B43">
    <cfRule type="cellIs" dxfId="62" priority="2" stopIfTrue="1" operator="equal">
      <formula>"?"</formula>
    </cfRule>
  </conditionalFormatting>
  <conditionalFormatting sqref="B44">
    <cfRule type="cellIs" dxfId="61" priority="1" stopIfTrue="1" operator="equal">
      <formula>"?"</formula>
    </cfRule>
  </conditionalFormatting>
  <printOptions gridLines="1"/>
  <pageMargins left="0.78740157480314965" right="0" top="0.70866141732283472" bottom="0.19685039370078741" header="0.55118110236220474" footer="0"/>
  <pageSetup paperSize="9" scale="95" orientation="landscape" horizont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workbookViewId="0">
      <pane xSplit="3" ySplit="8" topLeftCell="D33" activePane="bottomRight" state="frozen"/>
      <selection pane="topRight" activeCell="D1" sqref="D1"/>
      <selection pane="bottomLeft" activeCell="A9" sqref="A9"/>
      <selection pane="bottomRight" activeCell="G35" sqref="G35"/>
    </sheetView>
  </sheetViews>
  <sheetFormatPr defaultRowHeight="12.75"/>
  <cols>
    <col min="1" max="1" width="4.7109375" style="503" customWidth="1"/>
    <col min="2" max="2" width="64.140625" style="183" customWidth="1"/>
    <col min="3" max="3" width="13.42578125" style="183" customWidth="1"/>
    <col min="4" max="4" width="8" style="183" customWidth="1"/>
    <col min="5" max="5" width="7.5703125" style="183" bestFit="1" customWidth="1"/>
    <col min="6" max="6" width="11.85546875" style="183" customWidth="1"/>
    <col min="7" max="7" width="18.7109375" style="183" customWidth="1"/>
    <col min="8" max="8" width="20" style="183" customWidth="1"/>
    <col min="9" max="9" width="17.85546875" style="183" customWidth="1"/>
    <col min="10" max="10" width="6.85546875" style="183" customWidth="1"/>
    <col min="11" max="11" width="22.7109375" style="183" customWidth="1"/>
    <col min="12" max="12" width="9.140625" style="183"/>
    <col min="13" max="13" width="14.7109375" style="183" customWidth="1"/>
    <col min="14" max="14" width="24" style="183" bestFit="1" customWidth="1"/>
    <col min="15" max="256" width="9.140625" style="183"/>
    <col min="257" max="257" width="4.7109375" style="183" customWidth="1"/>
    <col min="258" max="258" width="48.5703125" style="183" customWidth="1"/>
    <col min="259" max="259" width="13.42578125" style="183" customWidth="1"/>
    <col min="260" max="260" width="5.85546875" style="183" bestFit="1" customWidth="1"/>
    <col min="261" max="261" width="7.5703125" style="183" bestFit="1" customWidth="1"/>
    <col min="262" max="262" width="9.5703125" style="183" bestFit="1" customWidth="1"/>
    <col min="263" max="263" width="12" style="183" bestFit="1" customWidth="1"/>
    <col min="264" max="264" width="20" style="183" customWidth="1"/>
    <col min="265" max="265" width="17.85546875" style="183" customWidth="1"/>
    <col min="266" max="266" width="6.85546875" style="183" customWidth="1"/>
    <col min="267" max="267" width="22.7109375" style="183" customWidth="1"/>
    <col min="268" max="268" width="9.140625" style="183"/>
    <col min="269" max="269" width="14.7109375" style="183" customWidth="1"/>
    <col min="270" max="270" width="24" style="183" bestFit="1" customWidth="1"/>
    <col min="271" max="512" width="9.140625" style="183"/>
    <col min="513" max="513" width="4.7109375" style="183" customWidth="1"/>
    <col min="514" max="514" width="48.5703125" style="183" customWidth="1"/>
    <col min="515" max="515" width="13.42578125" style="183" customWidth="1"/>
    <col min="516" max="516" width="5.85546875" style="183" bestFit="1" customWidth="1"/>
    <col min="517" max="517" width="7.5703125" style="183" bestFit="1" customWidth="1"/>
    <col min="518" max="518" width="9.5703125" style="183" bestFit="1" customWidth="1"/>
    <col min="519" max="519" width="12" style="183" bestFit="1" customWidth="1"/>
    <col min="520" max="520" width="20" style="183" customWidth="1"/>
    <col min="521" max="521" width="17.85546875" style="183" customWidth="1"/>
    <col min="522" max="522" width="6.85546875" style="183" customWidth="1"/>
    <col min="523" max="523" width="22.7109375" style="183" customWidth="1"/>
    <col min="524" max="524" width="9.140625" style="183"/>
    <col min="525" max="525" width="14.7109375" style="183" customWidth="1"/>
    <col min="526" max="526" width="24" style="183" bestFit="1" customWidth="1"/>
    <col min="527" max="768" width="9.140625" style="183"/>
    <col min="769" max="769" width="4.7109375" style="183" customWidth="1"/>
    <col min="770" max="770" width="48.5703125" style="183" customWidth="1"/>
    <col min="771" max="771" width="13.42578125" style="183" customWidth="1"/>
    <col min="772" max="772" width="5.85546875" style="183" bestFit="1" customWidth="1"/>
    <col min="773" max="773" width="7.5703125" style="183" bestFit="1" customWidth="1"/>
    <col min="774" max="774" width="9.5703125" style="183" bestFit="1" customWidth="1"/>
    <col min="775" max="775" width="12" style="183" bestFit="1" customWidth="1"/>
    <col min="776" max="776" width="20" style="183" customWidth="1"/>
    <col min="777" max="777" width="17.85546875" style="183" customWidth="1"/>
    <col min="778" max="778" width="6.85546875" style="183" customWidth="1"/>
    <col min="779" max="779" width="22.7109375" style="183" customWidth="1"/>
    <col min="780" max="780" width="9.140625" style="183"/>
    <col min="781" max="781" width="14.7109375" style="183" customWidth="1"/>
    <col min="782" max="782" width="24" style="183" bestFit="1" customWidth="1"/>
    <col min="783" max="1024" width="9.140625" style="183"/>
    <col min="1025" max="1025" width="4.7109375" style="183" customWidth="1"/>
    <col min="1026" max="1026" width="48.5703125" style="183" customWidth="1"/>
    <col min="1027" max="1027" width="13.42578125" style="183" customWidth="1"/>
    <col min="1028" max="1028" width="5.85546875" style="183" bestFit="1" customWidth="1"/>
    <col min="1029" max="1029" width="7.5703125" style="183" bestFit="1" customWidth="1"/>
    <col min="1030" max="1030" width="9.5703125" style="183" bestFit="1" customWidth="1"/>
    <col min="1031" max="1031" width="12" style="183" bestFit="1" customWidth="1"/>
    <col min="1032" max="1032" width="20" style="183" customWidth="1"/>
    <col min="1033" max="1033" width="17.85546875" style="183" customWidth="1"/>
    <col min="1034" max="1034" width="6.85546875" style="183" customWidth="1"/>
    <col min="1035" max="1035" width="22.7109375" style="183" customWidth="1"/>
    <col min="1036" max="1036" width="9.140625" style="183"/>
    <col min="1037" max="1037" width="14.7109375" style="183" customWidth="1"/>
    <col min="1038" max="1038" width="24" style="183" bestFit="1" customWidth="1"/>
    <col min="1039" max="1280" width="9.140625" style="183"/>
    <col min="1281" max="1281" width="4.7109375" style="183" customWidth="1"/>
    <col min="1282" max="1282" width="48.5703125" style="183" customWidth="1"/>
    <col min="1283" max="1283" width="13.42578125" style="183" customWidth="1"/>
    <col min="1284" max="1284" width="5.85546875" style="183" bestFit="1" customWidth="1"/>
    <col min="1285" max="1285" width="7.5703125" style="183" bestFit="1" customWidth="1"/>
    <col min="1286" max="1286" width="9.5703125" style="183" bestFit="1" customWidth="1"/>
    <col min="1287" max="1287" width="12" style="183" bestFit="1" customWidth="1"/>
    <col min="1288" max="1288" width="20" style="183" customWidth="1"/>
    <col min="1289" max="1289" width="17.85546875" style="183" customWidth="1"/>
    <col min="1290" max="1290" width="6.85546875" style="183" customWidth="1"/>
    <col min="1291" max="1291" width="22.7109375" style="183" customWidth="1"/>
    <col min="1292" max="1292" width="9.140625" style="183"/>
    <col min="1293" max="1293" width="14.7109375" style="183" customWidth="1"/>
    <col min="1294" max="1294" width="24" style="183" bestFit="1" customWidth="1"/>
    <col min="1295" max="1536" width="9.140625" style="183"/>
    <col min="1537" max="1537" width="4.7109375" style="183" customWidth="1"/>
    <col min="1538" max="1538" width="48.5703125" style="183" customWidth="1"/>
    <col min="1539" max="1539" width="13.42578125" style="183" customWidth="1"/>
    <col min="1540" max="1540" width="5.85546875" style="183" bestFit="1" customWidth="1"/>
    <col min="1541" max="1541" width="7.5703125" style="183" bestFit="1" customWidth="1"/>
    <col min="1542" max="1542" width="9.5703125" style="183" bestFit="1" customWidth="1"/>
    <col min="1543" max="1543" width="12" style="183" bestFit="1" customWidth="1"/>
    <col min="1544" max="1544" width="20" style="183" customWidth="1"/>
    <col min="1545" max="1545" width="17.85546875" style="183" customWidth="1"/>
    <col min="1546" max="1546" width="6.85546875" style="183" customWidth="1"/>
    <col min="1547" max="1547" width="22.7109375" style="183" customWidth="1"/>
    <col min="1548" max="1548" width="9.140625" style="183"/>
    <col min="1549" max="1549" width="14.7109375" style="183" customWidth="1"/>
    <col min="1550" max="1550" width="24" style="183" bestFit="1" customWidth="1"/>
    <col min="1551" max="1792" width="9.140625" style="183"/>
    <col min="1793" max="1793" width="4.7109375" style="183" customWidth="1"/>
    <col min="1794" max="1794" width="48.5703125" style="183" customWidth="1"/>
    <col min="1795" max="1795" width="13.42578125" style="183" customWidth="1"/>
    <col min="1796" max="1796" width="5.85546875" style="183" bestFit="1" customWidth="1"/>
    <col min="1797" max="1797" width="7.5703125" style="183" bestFit="1" customWidth="1"/>
    <col min="1798" max="1798" width="9.5703125" style="183" bestFit="1" customWidth="1"/>
    <col min="1799" max="1799" width="12" style="183" bestFit="1" customWidth="1"/>
    <col min="1800" max="1800" width="20" style="183" customWidth="1"/>
    <col min="1801" max="1801" width="17.85546875" style="183" customWidth="1"/>
    <col min="1802" max="1802" width="6.85546875" style="183" customWidth="1"/>
    <col min="1803" max="1803" width="22.7109375" style="183" customWidth="1"/>
    <col min="1804" max="1804" width="9.140625" style="183"/>
    <col min="1805" max="1805" width="14.7109375" style="183" customWidth="1"/>
    <col min="1806" max="1806" width="24" style="183" bestFit="1" customWidth="1"/>
    <col min="1807" max="2048" width="9.140625" style="183"/>
    <col min="2049" max="2049" width="4.7109375" style="183" customWidth="1"/>
    <col min="2050" max="2050" width="48.5703125" style="183" customWidth="1"/>
    <col min="2051" max="2051" width="13.42578125" style="183" customWidth="1"/>
    <col min="2052" max="2052" width="5.85546875" style="183" bestFit="1" customWidth="1"/>
    <col min="2053" max="2053" width="7.5703125" style="183" bestFit="1" customWidth="1"/>
    <col min="2054" max="2054" width="9.5703125" style="183" bestFit="1" customWidth="1"/>
    <col min="2055" max="2055" width="12" style="183" bestFit="1" customWidth="1"/>
    <col min="2056" max="2056" width="20" style="183" customWidth="1"/>
    <col min="2057" max="2057" width="17.85546875" style="183" customWidth="1"/>
    <col min="2058" max="2058" width="6.85546875" style="183" customWidth="1"/>
    <col min="2059" max="2059" width="22.7109375" style="183" customWidth="1"/>
    <col min="2060" max="2060" width="9.140625" style="183"/>
    <col min="2061" max="2061" width="14.7109375" style="183" customWidth="1"/>
    <col min="2062" max="2062" width="24" style="183" bestFit="1" customWidth="1"/>
    <col min="2063" max="2304" width="9.140625" style="183"/>
    <col min="2305" max="2305" width="4.7109375" style="183" customWidth="1"/>
    <col min="2306" max="2306" width="48.5703125" style="183" customWidth="1"/>
    <col min="2307" max="2307" width="13.42578125" style="183" customWidth="1"/>
    <col min="2308" max="2308" width="5.85546875" style="183" bestFit="1" customWidth="1"/>
    <col min="2309" max="2309" width="7.5703125" style="183" bestFit="1" customWidth="1"/>
    <col min="2310" max="2310" width="9.5703125" style="183" bestFit="1" customWidth="1"/>
    <col min="2311" max="2311" width="12" style="183" bestFit="1" customWidth="1"/>
    <col min="2312" max="2312" width="20" style="183" customWidth="1"/>
    <col min="2313" max="2313" width="17.85546875" style="183" customWidth="1"/>
    <col min="2314" max="2314" width="6.85546875" style="183" customWidth="1"/>
    <col min="2315" max="2315" width="22.7109375" style="183" customWidth="1"/>
    <col min="2316" max="2316" width="9.140625" style="183"/>
    <col min="2317" max="2317" width="14.7109375" style="183" customWidth="1"/>
    <col min="2318" max="2318" width="24" style="183" bestFit="1" customWidth="1"/>
    <col min="2319" max="2560" width="9.140625" style="183"/>
    <col min="2561" max="2561" width="4.7109375" style="183" customWidth="1"/>
    <col min="2562" max="2562" width="48.5703125" style="183" customWidth="1"/>
    <col min="2563" max="2563" width="13.42578125" style="183" customWidth="1"/>
    <col min="2564" max="2564" width="5.85546875" style="183" bestFit="1" customWidth="1"/>
    <col min="2565" max="2565" width="7.5703125" style="183" bestFit="1" customWidth="1"/>
    <col min="2566" max="2566" width="9.5703125" style="183" bestFit="1" customWidth="1"/>
    <col min="2567" max="2567" width="12" style="183" bestFit="1" customWidth="1"/>
    <col min="2568" max="2568" width="20" style="183" customWidth="1"/>
    <col min="2569" max="2569" width="17.85546875" style="183" customWidth="1"/>
    <col min="2570" max="2570" width="6.85546875" style="183" customWidth="1"/>
    <col min="2571" max="2571" width="22.7109375" style="183" customWidth="1"/>
    <col min="2572" max="2572" width="9.140625" style="183"/>
    <col min="2573" max="2573" width="14.7109375" style="183" customWidth="1"/>
    <col min="2574" max="2574" width="24" style="183" bestFit="1" customWidth="1"/>
    <col min="2575" max="2816" width="9.140625" style="183"/>
    <col min="2817" max="2817" width="4.7109375" style="183" customWidth="1"/>
    <col min="2818" max="2818" width="48.5703125" style="183" customWidth="1"/>
    <col min="2819" max="2819" width="13.42578125" style="183" customWidth="1"/>
    <col min="2820" max="2820" width="5.85546875" style="183" bestFit="1" customWidth="1"/>
    <col min="2821" max="2821" width="7.5703125" style="183" bestFit="1" customWidth="1"/>
    <col min="2822" max="2822" width="9.5703125" style="183" bestFit="1" customWidth="1"/>
    <col min="2823" max="2823" width="12" style="183" bestFit="1" customWidth="1"/>
    <col min="2824" max="2824" width="20" style="183" customWidth="1"/>
    <col min="2825" max="2825" width="17.85546875" style="183" customWidth="1"/>
    <col min="2826" max="2826" width="6.85546875" style="183" customWidth="1"/>
    <col min="2827" max="2827" width="22.7109375" style="183" customWidth="1"/>
    <col min="2828" max="2828" width="9.140625" style="183"/>
    <col min="2829" max="2829" width="14.7109375" style="183" customWidth="1"/>
    <col min="2830" max="2830" width="24" style="183" bestFit="1" customWidth="1"/>
    <col min="2831" max="3072" width="9.140625" style="183"/>
    <col min="3073" max="3073" width="4.7109375" style="183" customWidth="1"/>
    <col min="3074" max="3074" width="48.5703125" style="183" customWidth="1"/>
    <col min="3075" max="3075" width="13.42578125" style="183" customWidth="1"/>
    <col min="3076" max="3076" width="5.85546875" style="183" bestFit="1" customWidth="1"/>
    <col min="3077" max="3077" width="7.5703125" style="183" bestFit="1" customWidth="1"/>
    <col min="3078" max="3078" width="9.5703125" style="183" bestFit="1" customWidth="1"/>
    <col min="3079" max="3079" width="12" style="183" bestFit="1" customWidth="1"/>
    <col min="3080" max="3080" width="20" style="183" customWidth="1"/>
    <col min="3081" max="3081" width="17.85546875" style="183" customWidth="1"/>
    <col min="3082" max="3082" width="6.85546875" style="183" customWidth="1"/>
    <col min="3083" max="3083" width="22.7109375" style="183" customWidth="1"/>
    <col min="3084" max="3084" width="9.140625" style="183"/>
    <col min="3085" max="3085" width="14.7109375" style="183" customWidth="1"/>
    <col min="3086" max="3086" width="24" style="183" bestFit="1" customWidth="1"/>
    <col min="3087" max="3328" width="9.140625" style="183"/>
    <col min="3329" max="3329" width="4.7109375" style="183" customWidth="1"/>
    <col min="3330" max="3330" width="48.5703125" style="183" customWidth="1"/>
    <col min="3331" max="3331" width="13.42578125" style="183" customWidth="1"/>
    <col min="3332" max="3332" width="5.85546875" style="183" bestFit="1" customWidth="1"/>
    <col min="3333" max="3333" width="7.5703125" style="183" bestFit="1" customWidth="1"/>
    <col min="3334" max="3334" width="9.5703125" style="183" bestFit="1" customWidth="1"/>
    <col min="3335" max="3335" width="12" style="183" bestFit="1" customWidth="1"/>
    <col min="3336" max="3336" width="20" style="183" customWidth="1"/>
    <col min="3337" max="3337" width="17.85546875" style="183" customWidth="1"/>
    <col min="3338" max="3338" width="6.85546875" style="183" customWidth="1"/>
    <col min="3339" max="3339" width="22.7109375" style="183" customWidth="1"/>
    <col min="3340" max="3340" width="9.140625" style="183"/>
    <col min="3341" max="3341" width="14.7109375" style="183" customWidth="1"/>
    <col min="3342" max="3342" width="24" style="183" bestFit="1" customWidth="1"/>
    <col min="3343" max="3584" width="9.140625" style="183"/>
    <col min="3585" max="3585" width="4.7109375" style="183" customWidth="1"/>
    <col min="3586" max="3586" width="48.5703125" style="183" customWidth="1"/>
    <col min="3587" max="3587" width="13.42578125" style="183" customWidth="1"/>
    <col min="3588" max="3588" width="5.85546875" style="183" bestFit="1" customWidth="1"/>
    <col min="3589" max="3589" width="7.5703125" style="183" bestFit="1" customWidth="1"/>
    <col min="3590" max="3590" width="9.5703125" style="183" bestFit="1" customWidth="1"/>
    <col min="3591" max="3591" width="12" style="183" bestFit="1" customWidth="1"/>
    <col min="3592" max="3592" width="20" style="183" customWidth="1"/>
    <col min="3593" max="3593" width="17.85546875" style="183" customWidth="1"/>
    <col min="3594" max="3594" width="6.85546875" style="183" customWidth="1"/>
    <col min="3595" max="3595" width="22.7109375" style="183" customWidth="1"/>
    <col min="3596" max="3596" width="9.140625" style="183"/>
    <col min="3597" max="3597" width="14.7109375" style="183" customWidth="1"/>
    <col min="3598" max="3598" width="24" style="183" bestFit="1" customWidth="1"/>
    <col min="3599" max="3840" width="9.140625" style="183"/>
    <col min="3841" max="3841" width="4.7109375" style="183" customWidth="1"/>
    <col min="3842" max="3842" width="48.5703125" style="183" customWidth="1"/>
    <col min="3843" max="3843" width="13.42578125" style="183" customWidth="1"/>
    <col min="3844" max="3844" width="5.85546875" style="183" bestFit="1" customWidth="1"/>
    <col min="3845" max="3845" width="7.5703125" style="183" bestFit="1" customWidth="1"/>
    <col min="3846" max="3846" width="9.5703125" style="183" bestFit="1" customWidth="1"/>
    <col min="3847" max="3847" width="12" style="183" bestFit="1" customWidth="1"/>
    <col min="3848" max="3848" width="20" style="183" customWidth="1"/>
    <col min="3849" max="3849" width="17.85546875" style="183" customWidth="1"/>
    <col min="3850" max="3850" width="6.85546875" style="183" customWidth="1"/>
    <col min="3851" max="3851" width="22.7109375" style="183" customWidth="1"/>
    <col min="3852" max="3852" width="9.140625" style="183"/>
    <col min="3853" max="3853" width="14.7109375" style="183" customWidth="1"/>
    <col min="3854" max="3854" width="24" style="183" bestFit="1" customWidth="1"/>
    <col min="3855" max="4096" width="9.140625" style="183"/>
    <col min="4097" max="4097" width="4.7109375" style="183" customWidth="1"/>
    <col min="4098" max="4098" width="48.5703125" style="183" customWidth="1"/>
    <col min="4099" max="4099" width="13.42578125" style="183" customWidth="1"/>
    <col min="4100" max="4100" width="5.85546875" style="183" bestFit="1" customWidth="1"/>
    <col min="4101" max="4101" width="7.5703125" style="183" bestFit="1" customWidth="1"/>
    <col min="4102" max="4102" width="9.5703125" style="183" bestFit="1" customWidth="1"/>
    <col min="4103" max="4103" width="12" style="183" bestFit="1" customWidth="1"/>
    <col min="4104" max="4104" width="20" style="183" customWidth="1"/>
    <col min="4105" max="4105" width="17.85546875" style="183" customWidth="1"/>
    <col min="4106" max="4106" width="6.85546875" style="183" customWidth="1"/>
    <col min="4107" max="4107" width="22.7109375" style="183" customWidth="1"/>
    <col min="4108" max="4108" width="9.140625" style="183"/>
    <col min="4109" max="4109" width="14.7109375" style="183" customWidth="1"/>
    <col min="4110" max="4110" width="24" style="183" bestFit="1" customWidth="1"/>
    <col min="4111" max="4352" width="9.140625" style="183"/>
    <col min="4353" max="4353" width="4.7109375" style="183" customWidth="1"/>
    <col min="4354" max="4354" width="48.5703125" style="183" customWidth="1"/>
    <col min="4355" max="4355" width="13.42578125" style="183" customWidth="1"/>
    <col min="4356" max="4356" width="5.85546875" style="183" bestFit="1" customWidth="1"/>
    <col min="4357" max="4357" width="7.5703125" style="183" bestFit="1" customWidth="1"/>
    <col min="4358" max="4358" width="9.5703125" style="183" bestFit="1" customWidth="1"/>
    <col min="4359" max="4359" width="12" style="183" bestFit="1" customWidth="1"/>
    <col min="4360" max="4360" width="20" style="183" customWidth="1"/>
    <col min="4361" max="4361" width="17.85546875" style="183" customWidth="1"/>
    <col min="4362" max="4362" width="6.85546875" style="183" customWidth="1"/>
    <col min="4363" max="4363" width="22.7109375" style="183" customWidth="1"/>
    <col min="4364" max="4364" width="9.140625" style="183"/>
    <col min="4365" max="4365" width="14.7109375" style="183" customWidth="1"/>
    <col min="4366" max="4366" width="24" style="183" bestFit="1" customWidth="1"/>
    <col min="4367" max="4608" width="9.140625" style="183"/>
    <col min="4609" max="4609" width="4.7109375" style="183" customWidth="1"/>
    <col min="4610" max="4610" width="48.5703125" style="183" customWidth="1"/>
    <col min="4611" max="4611" width="13.42578125" style="183" customWidth="1"/>
    <col min="4612" max="4612" width="5.85546875" style="183" bestFit="1" customWidth="1"/>
    <col min="4613" max="4613" width="7.5703125" style="183" bestFit="1" customWidth="1"/>
    <col min="4614" max="4614" width="9.5703125" style="183" bestFit="1" customWidth="1"/>
    <col min="4615" max="4615" width="12" style="183" bestFit="1" customWidth="1"/>
    <col min="4616" max="4616" width="20" style="183" customWidth="1"/>
    <col min="4617" max="4617" width="17.85546875" style="183" customWidth="1"/>
    <col min="4618" max="4618" width="6.85546875" style="183" customWidth="1"/>
    <col min="4619" max="4619" width="22.7109375" style="183" customWidth="1"/>
    <col min="4620" max="4620" width="9.140625" style="183"/>
    <col min="4621" max="4621" width="14.7109375" style="183" customWidth="1"/>
    <col min="4622" max="4622" width="24" style="183" bestFit="1" customWidth="1"/>
    <col min="4623" max="4864" width="9.140625" style="183"/>
    <col min="4865" max="4865" width="4.7109375" style="183" customWidth="1"/>
    <col min="4866" max="4866" width="48.5703125" style="183" customWidth="1"/>
    <col min="4867" max="4867" width="13.42578125" style="183" customWidth="1"/>
    <col min="4868" max="4868" width="5.85546875" style="183" bestFit="1" customWidth="1"/>
    <col min="4869" max="4869" width="7.5703125" style="183" bestFit="1" customWidth="1"/>
    <col min="4870" max="4870" width="9.5703125" style="183" bestFit="1" customWidth="1"/>
    <col min="4871" max="4871" width="12" style="183" bestFit="1" customWidth="1"/>
    <col min="4872" max="4872" width="20" style="183" customWidth="1"/>
    <col min="4873" max="4873" width="17.85546875" style="183" customWidth="1"/>
    <col min="4874" max="4874" width="6.85546875" style="183" customWidth="1"/>
    <col min="4875" max="4875" width="22.7109375" style="183" customWidth="1"/>
    <col min="4876" max="4876" width="9.140625" style="183"/>
    <col min="4877" max="4877" width="14.7109375" style="183" customWidth="1"/>
    <col min="4878" max="4878" width="24" style="183" bestFit="1" customWidth="1"/>
    <col min="4879" max="5120" width="9.140625" style="183"/>
    <col min="5121" max="5121" width="4.7109375" style="183" customWidth="1"/>
    <col min="5122" max="5122" width="48.5703125" style="183" customWidth="1"/>
    <col min="5123" max="5123" width="13.42578125" style="183" customWidth="1"/>
    <col min="5124" max="5124" width="5.85546875" style="183" bestFit="1" customWidth="1"/>
    <col min="5125" max="5125" width="7.5703125" style="183" bestFit="1" customWidth="1"/>
    <col min="5126" max="5126" width="9.5703125" style="183" bestFit="1" customWidth="1"/>
    <col min="5127" max="5127" width="12" style="183" bestFit="1" customWidth="1"/>
    <col min="5128" max="5128" width="20" style="183" customWidth="1"/>
    <col min="5129" max="5129" width="17.85546875" style="183" customWidth="1"/>
    <col min="5130" max="5130" width="6.85546875" style="183" customWidth="1"/>
    <col min="5131" max="5131" width="22.7109375" style="183" customWidth="1"/>
    <col min="5132" max="5132" width="9.140625" style="183"/>
    <col min="5133" max="5133" width="14.7109375" style="183" customWidth="1"/>
    <col min="5134" max="5134" width="24" style="183" bestFit="1" customWidth="1"/>
    <col min="5135" max="5376" width="9.140625" style="183"/>
    <col min="5377" max="5377" width="4.7109375" style="183" customWidth="1"/>
    <col min="5378" max="5378" width="48.5703125" style="183" customWidth="1"/>
    <col min="5379" max="5379" width="13.42578125" style="183" customWidth="1"/>
    <col min="5380" max="5380" width="5.85546875" style="183" bestFit="1" customWidth="1"/>
    <col min="5381" max="5381" width="7.5703125" style="183" bestFit="1" customWidth="1"/>
    <col min="5382" max="5382" width="9.5703125" style="183" bestFit="1" customWidth="1"/>
    <col min="5383" max="5383" width="12" style="183" bestFit="1" customWidth="1"/>
    <col min="5384" max="5384" width="20" style="183" customWidth="1"/>
    <col min="5385" max="5385" width="17.85546875" style="183" customWidth="1"/>
    <col min="5386" max="5386" width="6.85546875" style="183" customWidth="1"/>
    <col min="5387" max="5387" width="22.7109375" style="183" customWidth="1"/>
    <col min="5388" max="5388" width="9.140625" style="183"/>
    <col min="5389" max="5389" width="14.7109375" style="183" customWidth="1"/>
    <col min="5390" max="5390" width="24" style="183" bestFit="1" customWidth="1"/>
    <col min="5391" max="5632" width="9.140625" style="183"/>
    <col min="5633" max="5633" width="4.7109375" style="183" customWidth="1"/>
    <col min="5634" max="5634" width="48.5703125" style="183" customWidth="1"/>
    <col min="5635" max="5635" width="13.42578125" style="183" customWidth="1"/>
    <col min="5636" max="5636" width="5.85546875" style="183" bestFit="1" customWidth="1"/>
    <col min="5637" max="5637" width="7.5703125" style="183" bestFit="1" customWidth="1"/>
    <col min="5638" max="5638" width="9.5703125" style="183" bestFit="1" customWidth="1"/>
    <col min="5639" max="5639" width="12" style="183" bestFit="1" customWidth="1"/>
    <col min="5640" max="5640" width="20" style="183" customWidth="1"/>
    <col min="5641" max="5641" width="17.85546875" style="183" customWidth="1"/>
    <col min="5642" max="5642" width="6.85546875" style="183" customWidth="1"/>
    <col min="5643" max="5643" width="22.7109375" style="183" customWidth="1"/>
    <col min="5644" max="5644" width="9.140625" style="183"/>
    <col min="5645" max="5645" width="14.7109375" style="183" customWidth="1"/>
    <col min="5646" max="5646" width="24" style="183" bestFit="1" customWidth="1"/>
    <col min="5647" max="5888" width="9.140625" style="183"/>
    <col min="5889" max="5889" width="4.7109375" style="183" customWidth="1"/>
    <col min="5890" max="5890" width="48.5703125" style="183" customWidth="1"/>
    <col min="5891" max="5891" width="13.42578125" style="183" customWidth="1"/>
    <col min="5892" max="5892" width="5.85546875" style="183" bestFit="1" customWidth="1"/>
    <col min="5893" max="5893" width="7.5703125" style="183" bestFit="1" customWidth="1"/>
    <col min="5894" max="5894" width="9.5703125" style="183" bestFit="1" customWidth="1"/>
    <col min="5895" max="5895" width="12" style="183" bestFit="1" customWidth="1"/>
    <col min="5896" max="5896" width="20" style="183" customWidth="1"/>
    <col min="5897" max="5897" width="17.85546875" style="183" customWidth="1"/>
    <col min="5898" max="5898" width="6.85546875" style="183" customWidth="1"/>
    <col min="5899" max="5899" width="22.7109375" style="183" customWidth="1"/>
    <col min="5900" max="5900" width="9.140625" style="183"/>
    <col min="5901" max="5901" width="14.7109375" style="183" customWidth="1"/>
    <col min="5902" max="5902" width="24" style="183" bestFit="1" customWidth="1"/>
    <col min="5903" max="6144" width="9.140625" style="183"/>
    <col min="6145" max="6145" width="4.7109375" style="183" customWidth="1"/>
    <col min="6146" max="6146" width="48.5703125" style="183" customWidth="1"/>
    <col min="6147" max="6147" width="13.42578125" style="183" customWidth="1"/>
    <col min="6148" max="6148" width="5.85546875" style="183" bestFit="1" customWidth="1"/>
    <col min="6149" max="6149" width="7.5703125" style="183" bestFit="1" customWidth="1"/>
    <col min="6150" max="6150" width="9.5703125" style="183" bestFit="1" customWidth="1"/>
    <col min="6151" max="6151" width="12" style="183" bestFit="1" customWidth="1"/>
    <col min="6152" max="6152" width="20" style="183" customWidth="1"/>
    <col min="6153" max="6153" width="17.85546875" style="183" customWidth="1"/>
    <col min="6154" max="6154" width="6.85546875" style="183" customWidth="1"/>
    <col min="6155" max="6155" width="22.7109375" style="183" customWidth="1"/>
    <col min="6156" max="6156" width="9.140625" style="183"/>
    <col min="6157" max="6157" width="14.7109375" style="183" customWidth="1"/>
    <col min="6158" max="6158" width="24" style="183" bestFit="1" customWidth="1"/>
    <col min="6159" max="6400" width="9.140625" style="183"/>
    <col min="6401" max="6401" width="4.7109375" style="183" customWidth="1"/>
    <col min="6402" max="6402" width="48.5703125" style="183" customWidth="1"/>
    <col min="6403" max="6403" width="13.42578125" style="183" customWidth="1"/>
    <col min="6404" max="6404" width="5.85546875" style="183" bestFit="1" customWidth="1"/>
    <col min="6405" max="6405" width="7.5703125" style="183" bestFit="1" customWidth="1"/>
    <col min="6406" max="6406" width="9.5703125" style="183" bestFit="1" customWidth="1"/>
    <col min="6407" max="6407" width="12" style="183" bestFit="1" customWidth="1"/>
    <col min="6408" max="6408" width="20" style="183" customWidth="1"/>
    <col min="6409" max="6409" width="17.85546875" style="183" customWidth="1"/>
    <col min="6410" max="6410" width="6.85546875" style="183" customWidth="1"/>
    <col min="6411" max="6411" width="22.7109375" style="183" customWidth="1"/>
    <col min="6412" max="6412" width="9.140625" style="183"/>
    <col min="6413" max="6413" width="14.7109375" style="183" customWidth="1"/>
    <col min="6414" max="6414" width="24" style="183" bestFit="1" customWidth="1"/>
    <col min="6415" max="6656" width="9.140625" style="183"/>
    <col min="6657" max="6657" width="4.7109375" style="183" customWidth="1"/>
    <col min="6658" max="6658" width="48.5703125" style="183" customWidth="1"/>
    <col min="6659" max="6659" width="13.42578125" style="183" customWidth="1"/>
    <col min="6660" max="6660" width="5.85546875" style="183" bestFit="1" customWidth="1"/>
    <col min="6661" max="6661" width="7.5703125" style="183" bestFit="1" customWidth="1"/>
    <col min="6662" max="6662" width="9.5703125" style="183" bestFit="1" customWidth="1"/>
    <col min="6663" max="6663" width="12" style="183" bestFit="1" customWidth="1"/>
    <col min="6664" max="6664" width="20" style="183" customWidth="1"/>
    <col min="6665" max="6665" width="17.85546875" style="183" customWidth="1"/>
    <col min="6666" max="6666" width="6.85546875" style="183" customWidth="1"/>
    <col min="6667" max="6667" width="22.7109375" style="183" customWidth="1"/>
    <col min="6668" max="6668" width="9.140625" style="183"/>
    <col min="6669" max="6669" width="14.7109375" style="183" customWidth="1"/>
    <col min="6670" max="6670" width="24" style="183" bestFit="1" customWidth="1"/>
    <col min="6671" max="6912" width="9.140625" style="183"/>
    <col min="6913" max="6913" width="4.7109375" style="183" customWidth="1"/>
    <col min="6914" max="6914" width="48.5703125" style="183" customWidth="1"/>
    <col min="6915" max="6915" width="13.42578125" style="183" customWidth="1"/>
    <col min="6916" max="6916" width="5.85546875" style="183" bestFit="1" customWidth="1"/>
    <col min="6917" max="6917" width="7.5703125" style="183" bestFit="1" customWidth="1"/>
    <col min="6918" max="6918" width="9.5703125" style="183" bestFit="1" customWidth="1"/>
    <col min="6919" max="6919" width="12" style="183" bestFit="1" customWidth="1"/>
    <col min="6920" max="6920" width="20" style="183" customWidth="1"/>
    <col min="6921" max="6921" width="17.85546875" style="183" customWidth="1"/>
    <col min="6922" max="6922" width="6.85546875" style="183" customWidth="1"/>
    <col min="6923" max="6923" width="22.7109375" style="183" customWidth="1"/>
    <col min="6924" max="6924" width="9.140625" style="183"/>
    <col min="6925" max="6925" width="14.7109375" style="183" customWidth="1"/>
    <col min="6926" max="6926" width="24" style="183" bestFit="1" customWidth="1"/>
    <col min="6927" max="7168" width="9.140625" style="183"/>
    <col min="7169" max="7169" width="4.7109375" style="183" customWidth="1"/>
    <col min="7170" max="7170" width="48.5703125" style="183" customWidth="1"/>
    <col min="7171" max="7171" width="13.42578125" style="183" customWidth="1"/>
    <col min="7172" max="7172" width="5.85546875" style="183" bestFit="1" customWidth="1"/>
    <col min="7173" max="7173" width="7.5703125" style="183" bestFit="1" customWidth="1"/>
    <col min="7174" max="7174" width="9.5703125" style="183" bestFit="1" customWidth="1"/>
    <col min="7175" max="7175" width="12" style="183" bestFit="1" customWidth="1"/>
    <col min="7176" max="7176" width="20" style="183" customWidth="1"/>
    <col min="7177" max="7177" width="17.85546875" style="183" customWidth="1"/>
    <col min="7178" max="7178" width="6.85546875" style="183" customWidth="1"/>
    <col min="7179" max="7179" width="22.7109375" style="183" customWidth="1"/>
    <col min="7180" max="7180" width="9.140625" style="183"/>
    <col min="7181" max="7181" width="14.7109375" style="183" customWidth="1"/>
    <col min="7182" max="7182" width="24" style="183" bestFit="1" customWidth="1"/>
    <col min="7183" max="7424" width="9.140625" style="183"/>
    <col min="7425" max="7425" width="4.7109375" style="183" customWidth="1"/>
    <col min="7426" max="7426" width="48.5703125" style="183" customWidth="1"/>
    <col min="7427" max="7427" width="13.42578125" style="183" customWidth="1"/>
    <col min="7428" max="7428" width="5.85546875" style="183" bestFit="1" customWidth="1"/>
    <col min="7429" max="7429" width="7.5703125" style="183" bestFit="1" customWidth="1"/>
    <col min="7430" max="7430" width="9.5703125" style="183" bestFit="1" customWidth="1"/>
    <col min="7431" max="7431" width="12" style="183" bestFit="1" customWidth="1"/>
    <col min="7432" max="7432" width="20" style="183" customWidth="1"/>
    <col min="7433" max="7433" width="17.85546875" style="183" customWidth="1"/>
    <col min="7434" max="7434" width="6.85546875" style="183" customWidth="1"/>
    <col min="7435" max="7435" width="22.7109375" style="183" customWidth="1"/>
    <col min="7436" max="7436" width="9.140625" style="183"/>
    <col min="7437" max="7437" width="14.7109375" style="183" customWidth="1"/>
    <col min="7438" max="7438" width="24" style="183" bestFit="1" customWidth="1"/>
    <col min="7439" max="7680" width="9.140625" style="183"/>
    <col min="7681" max="7681" width="4.7109375" style="183" customWidth="1"/>
    <col min="7682" max="7682" width="48.5703125" style="183" customWidth="1"/>
    <col min="7683" max="7683" width="13.42578125" style="183" customWidth="1"/>
    <col min="7684" max="7684" width="5.85546875" style="183" bestFit="1" customWidth="1"/>
    <col min="7685" max="7685" width="7.5703125" style="183" bestFit="1" customWidth="1"/>
    <col min="7686" max="7686" width="9.5703125" style="183" bestFit="1" customWidth="1"/>
    <col min="7687" max="7687" width="12" style="183" bestFit="1" customWidth="1"/>
    <col min="7688" max="7688" width="20" style="183" customWidth="1"/>
    <col min="7689" max="7689" width="17.85546875" style="183" customWidth="1"/>
    <col min="7690" max="7690" width="6.85546875" style="183" customWidth="1"/>
    <col min="7691" max="7691" width="22.7109375" style="183" customWidth="1"/>
    <col min="7692" max="7692" width="9.140625" style="183"/>
    <col min="7693" max="7693" width="14.7109375" style="183" customWidth="1"/>
    <col min="7694" max="7694" width="24" style="183" bestFit="1" customWidth="1"/>
    <col min="7695" max="7936" width="9.140625" style="183"/>
    <col min="7937" max="7937" width="4.7109375" style="183" customWidth="1"/>
    <col min="7938" max="7938" width="48.5703125" style="183" customWidth="1"/>
    <col min="7939" max="7939" width="13.42578125" style="183" customWidth="1"/>
    <col min="7940" max="7940" width="5.85546875" style="183" bestFit="1" customWidth="1"/>
    <col min="7941" max="7941" width="7.5703125" style="183" bestFit="1" customWidth="1"/>
    <col min="7942" max="7942" width="9.5703125" style="183" bestFit="1" customWidth="1"/>
    <col min="7943" max="7943" width="12" style="183" bestFit="1" customWidth="1"/>
    <col min="7944" max="7944" width="20" style="183" customWidth="1"/>
    <col min="7945" max="7945" width="17.85546875" style="183" customWidth="1"/>
    <col min="7946" max="7946" width="6.85546875" style="183" customWidth="1"/>
    <col min="7947" max="7947" width="22.7109375" style="183" customWidth="1"/>
    <col min="7948" max="7948" width="9.140625" style="183"/>
    <col min="7949" max="7949" width="14.7109375" style="183" customWidth="1"/>
    <col min="7950" max="7950" width="24" style="183" bestFit="1" customWidth="1"/>
    <col min="7951" max="8192" width="9.140625" style="183"/>
    <col min="8193" max="8193" width="4.7109375" style="183" customWidth="1"/>
    <col min="8194" max="8194" width="48.5703125" style="183" customWidth="1"/>
    <col min="8195" max="8195" width="13.42578125" style="183" customWidth="1"/>
    <col min="8196" max="8196" width="5.85546875" style="183" bestFit="1" customWidth="1"/>
    <col min="8197" max="8197" width="7.5703125" style="183" bestFit="1" customWidth="1"/>
    <col min="8198" max="8198" width="9.5703125" style="183" bestFit="1" customWidth="1"/>
    <col min="8199" max="8199" width="12" style="183" bestFit="1" customWidth="1"/>
    <col min="8200" max="8200" width="20" style="183" customWidth="1"/>
    <col min="8201" max="8201" width="17.85546875" style="183" customWidth="1"/>
    <col min="8202" max="8202" width="6.85546875" style="183" customWidth="1"/>
    <col min="8203" max="8203" width="22.7109375" style="183" customWidth="1"/>
    <col min="8204" max="8204" width="9.140625" style="183"/>
    <col min="8205" max="8205" width="14.7109375" style="183" customWidth="1"/>
    <col min="8206" max="8206" width="24" style="183" bestFit="1" customWidth="1"/>
    <col min="8207" max="8448" width="9.140625" style="183"/>
    <col min="8449" max="8449" width="4.7109375" style="183" customWidth="1"/>
    <col min="8450" max="8450" width="48.5703125" style="183" customWidth="1"/>
    <col min="8451" max="8451" width="13.42578125" style="183" customWidth="1"/>
    <col min="8452" max="8452" width="5.85546875" style="183" bestFit="1" customWidth="1"/>
    <col min="8453" max="8453" width="7.5703125" style="183" bestFit="1" customWidth="1"/>
    <col min="8454" max="8454" width="9.5703125" style="183" bestFit="1" customWidth="1"/>
    <col min="8455" max="8455" width="12" style="183" bestFit="1" customWidth="1"/>
    <col min="8456" max="8456" width="20" style="183" customWidth="1"/>
    <col min="8457" max="8457" width="17.85546875" style="183" customWidth="1"/>
    <col min="8458" max="8458" width="6.85546875" style="183" customWidth="1"/>
    <col min="8459" max="8459" width="22.7109375" style="183" customWidth="1"/>
    <col min="8460" max="8460" width="9.140625" style="183"/>
    <col min="8461" max="8461" width="14.7109375" style="183" customWidth="1"/>
    <col min="8462" max="8462" width="24" style="183" bestFit="1" customWidth="1"/>
    <col min="8463" max="8704" width="9.140625" style="183"/>
    <col min="8705" max="8705" width="4.7109375" style="183" customWidth="1"/>
    <col min="8706" max="8706" width="48.5703125" style="183" customWidth="1"/>
    <col min="8707" max="8707" width="13.42578125" style="183" customWidth="1"/>
    <col min="8708" max="8708" width="5.85546875" style="183" bestFit="1" customWidth="1"/>
    <col min="8709" max="8709" width="7.5703125" style="183" bestFit="1" customWidth="1"/>
    <col min="8710" max="8710" width="9.5703125" style="183" bestFit="1" customWidth="1"/>
    <col min="8711" max="8711" width="12" style="183" bestFit="1" customWidth="1"/>
    <col min="8712" max="8712" width="20" style="183" customWidth="1"/>
    <col min="8713" max="8713" width="17.85546875" style="183" customWidth="1"/>
    <col min="8714" max="8714" width="6.85546875" style="183" customWidth="1"/>
    <col min="8715" max="8715" width="22.7109375" style="183" customWidth="1"/>
    <col min="8716" max="8716" width="9.140625" style="183"/>
    <col min="8717" max="8717" width="14.7109375" style="183" customWidth="1"/>
    <col min="8718" max="8718" width="24" style="183" bestFit="1" customWidth="1"/>
    <col min="8719" max="8960" width="9.140625" style="183"/>
    <col min="8961" max="8961" width="4.7109375" style="183" customWidth="1"/>
    <col min="8962" max="8962" width="48.5703125" style="183" customWidth="1"/>
    <col min="8963" max="8963" width="13.42578125" style="183" customWidth="1"/>
    <col min="8964" max="8964" width="5.85546875" style="183" bestFit="1" customWidth="1"/>
    <col min="8965" max="8965" width="7.5703125" style="183" bestFit="1" customWidth="1"/>
    <col min="8966" max="8966" width="9.5703125" style="183" bestFit="1" customWidth="1"/>
    <col min="8967" max="8967" width="12" style="183" bestFit="1" customWidth="1"/>
    <col min="8968" max="8968" width="20" style="183" customWidth="1"/>
    <col min="8969" max="8969" width="17.85546875" style="183" customWidth="1"/>
    <col min="8970" max="8970" width="6.85546875" style="183" customWidth="1"/>
    <col min="8971" max="8971" width="22.7109375" style="183" customWidth="1"/>
    <col min="8972" max="8972" width="9.140625" style="183"/>
    <col min="8973" max="8973" width="14.7109375" style="183" customWidth="1"/>
    <col min="8974" max="8974" width="24" style="183" bestFit="1" customWidth="1"/>
    <col min="8975" max="9216" width="9.140625" style="183"/>
    <col min="9217" max="9217" width="4.7109375" style="183" customWidth="1"/>
    <col min="9218" max="9218" width="48.5703125" style="183" customWidth="1"/>
    <col min="9219" max="9219" width="13.42578125" style="183" customWidth="1"/>
    <col min="9220" max="9220" width="5.85546875" style="183" bestFit="1" customWidth="1"/>
    <col min="9221" max="9221" width="7.5703125" style="183" bestFit="1" customWidth="1"/>
    <col min="9222" max="9222" width="9.5703125" style="183" bestFit="1" customWidth="1"/>
    <col min="9223" max="9223" width="12" style="183" bestFit="1" customWidth="1"/>
    <col min="9224" max="9224" width="20" style="183" customWidth="1"/>
    <col min="9225" max="9225" width="17.85546875" style="183" customWidth="1"/>
    <col min="9226" max="9226" width="6.85546875" style="183" customWidth="1"/>
    <col min="9227" max="9227" width="22.7109375" style="183" customWidth="1"/>
    <col min="9228" max="9228" width="9.140625" style="183"/>
    <col min="9229" max="9229" width="14.7109375" style="183" customWidth="1"/>
    <col min="9230" max="9230" width="24" style="183" bestFit="1" customWidth="1"/>
    <col min="9231" max="9472" width="9.140625" style="183"/>
    <col min="9473" max="9473" width="4.7109375" style="183" customWidth="1"/>
    <col min="9474" max="9474" width="48.5703125" style="183" customWidth="1"/>
    <col min="9475" max="9475" width="13.42578125" style="183" customWidth="1"/>
    <col min="9476" max="9476" width="5.85546875" style="183" bestFit="1" customWidth="1"/>
    <col min="9477" max="9477" width="7.5703125" style="183" bestFit="1" customWidth="1"/>
    <col min="9478" max="9478" width="9.5703125" style="183" bestFit="1" customWidth="1"/>
    <col min="9479" max="9479" width="12" style="183" bestFit="1" customWidth="1"/>
    <col min="9480" max="9480" width="20" style="183" customWidth="1"/>
    <col min="9481" max="9481" width="17.85546875" style="183" customWidth="1"/>
    <col min="9482" max="9482" width="6.85546875" style="183" customWidth="1"/>
    <col min="9483" max="9483" width="22.7109375" style="183" customWidth="1"/>
    <col min="9484" max="9484" width="9.140625" style="183"/>
    <col min="9485" max="9485" width="14.7109375" style="183" customWidth="1"/>
    <col min="9486" max="9486" width="24" style="183" bestFit="1" customWidth="1"/>
    <col min="9487" max="9728" width="9.140625" style="183"/>
    <col min="9729" max="9729" width="4.7109375" style="183" customWidth="1"/>
    <col min="9730" max="9730" width="48.5703125" style="183" customWidth="1"/>
    <col min="9731" max="9731" width="13.42578125" style="183" customWidth="1"/>
    <col min="9732" max="9732" width="5.85546875" style="183" bestFit="1" customWidth="1"/>
    <col min="9733" max="9733" width="7.5703125" style="183" bestFit="1" customWidth="1"/>
    <col min="9734" max="9734" width="9.5703125" style="183" bestFit="1" customWidth="1"/>
    <col min="9735" max="9735" width="12" style="183" bestFit="1" customWidth="1"/>
    <col min="9736" max="9736" width="20" style="183" customWidth="1"/>
    <col min="9737" max="9737" width="17.85546875" style="183" customWidth="1"/>
    <col min="9738" max="9738" width="6.85546875" style="183" customWidth="1"/>
    <col min="9739" max="9739" width="22.7109375" style="183" customWidth="1"/>
    <col min="9740" max="9740" width="9.140625" style="183"/>
    <col min="9741" max="9741" width="14.7109375" style="183" customWidth="1"/>
    <col min="9742" max="9742" width="24" style="183" bestFit="1" customWidth="1"/>
    <col min="9743" max="9984" width="9.140625" style="183"/>
    <col min="9985" max="9985" width="4.7109375" style="183" customWidth="1"/>
    <col min="9986" max="9986" width="48.5703125" style="183" customWidth="1"/>
    <col min="9987" max="9987" width="13.42578125" style="183" customWidth="1"/>
    <col min="9988" max="9988" width="5.85546875" style="183" bestFit="1" customWidth="1"/>
    <col min="9989" max="9989" width="7.5703125" style="183" bestFit="1" customWidth="1"/>
    <col min="9990" max="9990" width="9.5703125" style="183" bestFit="1" customWidth="1"/>
    <col min="9991" max="9991" width="12" style="183" bestFit="1" customWidth="1"/>
    <col min="9992" max="9992" width="20" style="183" customWidth="1"/>
    <col min="9993" max="9993" width="17.85546875" style="183" customWidth="1"/>
    <col min="9994" max="9994" width="6.85546875" style="183" customWidth="1"/>
    <col min="9995" max="9995" width="22.7109375" style="183" customWidth="1"/>
    <col min="9996" max="9996" width="9.140625" style="183"/>
    <col min="9997" max="9997" width="14.7109375" style="183" customWidth="1"/>
    <col min="9998" max="9998" width="24" style="183" bestFit="1" customWidth="1"/>
    <col min="9999" max="10240" width="9.140625" style="183"/>
    <col min="10241" max="10241" width="4.7109375" style="183" customWidth="1"/>
    <col min="10242" max="10242" width="48.5703125" style="183" customWidth="1"/>
    <col min="10243" max="10243" width="13.42578125" style="183" customWidth="1"/>
    <col min="10244" max="10244" width="5.85546875" style="183" bestFit="1" customWidth="1"/>
    <col min="10245" max="10245" width="7.5703125" style="183" bestFit="1" customWidth="1"/>
    <col min="10246" max="10246" width="9.5703125" style="183" bestFit="1" customWidth="1"/>
    <col min="10247" max="10247" width="12" style="183" bestFit="1" customWidth="1"/>
    <col min="10248" max="10248" width="20" style="183" customWidth="1"/>
    <col min="10249" max="10249" width="17.85546875" style="183" customWidth="1"/>
    <col min="10250" max="10250" width="6.85546875" style="183" customWidth="1"/>
    <col min="10251" max="10251" width="22.7109375" style="183" customWidth="1"/>
    <col min="10252" max="10252" width="9.140625" style="183"/>
    <col min="10253" max="10253" width="14.7109375" style="183" customWidth="1"/>
    <col min="10254" max="10254" width="24" style="183" bestFit="1" customWidth="1"/>
    <col min="10255" max="10496" width="9.140625" style="183"/>
    <col min="10497" max="10497" width="4.7109375" style="183" customWidth="1"/>
    <col min="10498" max="10498" width="48.5703125" style="183" customWidth="1"/>
    <col min="10499" max="10499" width="13.42578125" style="183" customWidth="1"/>
    <col min="10500" max="10500" width="5.85546875" style="183" bestFit="1" customWidth="1"/>
    <col min="10501" max="10501" width="7.5703125" style="183" bestFit="1" customWidth="1"/>
    <col min="10502" max="10502" width="9.5703125" style="183" bestFit="1" customWidth="1"/>
    <col min="10503" max="10503" width="12" style="183" bestFit="1" customWidth="1"/>
    <col min="10504" max="10504" width="20" style="183" customWidth="1"/>
    <col min="10505" max="10505" width="17.85546875" style="183" customWidth="1"/>
    <col min="10506" max="10506" width="6.85546875" style="183" customWidth="1"/>
    <col min="10507" max="10507" width="22.7109375" style="183" customWidth="1"/>
    <col min="10508" max="10508" width="9.140625" style="183"/>
    <col min="10509" max="10509" width="14.7109375" style="183" customWidth="1"/>
    <col min="10510" max="10510" width="24" style="183" bestFit="1" customWidth="1"/>
    <col min="10511" max="10752" width="9.140625" style="183"/>
    <col min="10753" max="10753" width="4.7109375" style="183" customWidth="1"/>
    <col min="10754" max="10754" width="48.5703125" style="183" customWidth="1"/>
    <col min="10755" max="10755" width="13.42578125" style="183" customWidth="1"/>
    <col min="10756" max="10756" width="5.85546875" style="183" bestFit="1" customWidth="1"/>
    <col min="10757" max="10757" width="7.5703125" style="183" bestFit="1" customWidth="1"/>
    <col min="10758" max="10758" width="9.5703125" style="183" bestFit="1" customWidth="1"/>
    <col min="10759" max="10759" width="12" style="183" bestFit="1" customWidth="1"/>
    <col min="10760" max="10760" width="20" style="183" customWidth="1"/>
    <col min="10761" max="10761" width="17.85546875" style="183" customWidth="1"/>
    <col min="10762" max="10762" width="6.85546875" style="183" customWidth="1"/>
    <col min="10763" max="10763" width="22.7109375" style="183" customWidth="1"/>
    <col min="10764" max="10764" width="9.140625" style="183"/>
    <col min="10765" max="10765" width="14.7109375" style="183" customWidth="1"/>
    <col min="10766" max="10766" width="24" style="183" bestFit="1" customWidth="1"/>
    <col min="10767" max="11008" width="9.140625" style="183"/>
    <col min="11009" max="11009" width="4.7109375" style="183" customWidth="1"/>
    <col min="11010" max="11010" width="48.5703125" style="183" customWidth="1"/>
    <col min="11011" max="11011" width="13.42578125" style="183" customWidth="1"/>
    <col min="11012" max="11012" width="5.85546875" style="183" bestFit="1" customWidth="1"/>
    <col min="11013" max="11013" width="7.5703125" style="183" bestFit="1" customWidth="1"/>
    <col min="11014" max="11014" width="9.5703125" style="183" bestFit="1" customWidth="1"/>
    <col min="11015" max="11015" width="12" style="183" bestFit="1" customWidth="1"/>
    <col min="11016" max="11016" width="20" style="183" customWidth="1"/>
    <col min="11017" max="11017" width="17.85546875" style="183" customWidth="1"/>
    <col min="11018" max="11018" width="6.85546875" style="183" customWidth="1"/>
    <col min="11019" max="11019" width="22.7109375" style="183" customWidth="1"/>
    <col min="11020" max="11020" width="9.140625" style="183"/>
    <col min="11021" max="11021" width="14.7109375" style="183" customWidth="1"/>
    <col min="11022" max="11022" width="24" style="183" bestFit="1" customWidth="1"/>
    <col min="11023" max="11264" width="9.140625" style="183"/>
    <col min="11265" max="11265" width="4.7109375" style="183" customWidth="1"/>
    <col min="11266" max="11266" width="48.5703125" style="183" customWidth="1"/>
    <col min="11267" max="11267" width="13.42578125" style="183" customWidth="1"/>
    <col min="11268" max="11268" width="5.85546875" style="183" bestFit="1" customWidth="1"/>
    <col min="11269" max="11269" width="7.5703125" style="183" bestFit="1" customWidth="1"/>
    <col min="11270" max="11270" width="9.5703125" style="183" bestFit="1" customWidth="1"/>
    <col min="11271" max="11271" width="12" style="183" bestFit="1" customWidth="1"/>
    <col min="11272" max="11272" width="20" style="183" customWidth="1"/>
    <col min="11273" max="11273" width="17.85546875" style="183" customWidth="1"/>
    <col min="11274" max="11274" width="6.85546875" style="183" customWidth="1"/>
    <col min="11275" max="11275" width="22.7109375" style="183" customWidth="1"/>
    <col min="11276" max="11276" width="9.140625" style="183"/>
    <col min="11277" max="11277" width="14.7109375" style="183" customWidth="1"/>
    <col min="11278" max="11278" width="24" style="183" bestFit="1" customWidth="1"/>
    <col min="11279" max="11520" width="9.140625" style="183"/>
    <col min="11521" max="11521" width="4.7109375" style="183" customWidth="1"/>
    <col min="11522" max="11522" width="48.5703125" style="183" customWidth="1"/>
    <col min="11523" max="11523" width="13.42578125" style="183" customWidth="1"/>
    <col min="11524" max="11524" width="5.85546875" style="183" bestFit="1" customWidth="1"/>
    <col min="11525" max="11525" width="7.5703125" style="183" bestFit="1" customWidth="1"/>
    <col min="11526" max="11526" width="9.5703125" style="183" bestFit="1" customWidth="1"/>
    <col min="11527" max="11527" width="12" style="183" bestFit="1" customWidth="1"/>
    <col min="11528" max="11528" width="20" style="183" customWidth="1"/>
    <col min="11529" max="11529" width="17.85546875" style="183" customWidth="1"/>
    <col min="11530" max="11530" width="6.85546875" style="183" customWidth="1"/>
    <col min="11531" max="11531" width="22.7109375" style="183" customWidth="1"/>
    <col min="11532" max="11532" width="9.140625" style="183"/>
    <col min="11533" max="11533" width="14.7109375" style="183" customWidth="1"/>
    <col min="11534" max="11534" width="24" style="183" bestFit="1" customWidth="1"/>
    <col min="11535" max="11776" width="9.140625" style="183"/>
    <col min="11777" max="11777" width="4.7109375" style="183" customWidth="1"/>
    <col min="11778" max="11778" width="48.5703125" style="183" customWidth="1"/>
    <col min="11779" max="11779" width="13.42578125" style="183" customWidth="1"/>
    <col min="11780" max="11780" width="5.85546875" style="183" bestFit="1" customWidth="1"/>
    <col min="11781" max="11781" width="7.5703125" style="183" bestFit="1" customWidth="1"/>
    <col min="11782" max="11782" width="9.5703125" style="183" bestFit="1" customWidth="1"/>
    <col min="11783" max="11783" width="12" style="183" bestFit="1" customWidth="1"/>
    <col min="11784" max="11784" width="20" style="183" customWidth="1"/>
    <col min="11785" max="11785" width="17.85546875" style="183" customWidth="1"/>
    <col min="11786" max="11786" width="6.85546875" style="183" customWidth="1"/>
    <col min="11787" max="11787" width="22.7109375" style="183" customWidth="1"/>
    <col min="11788" max="11788" width="9.140625" style="183"/>
    <col min="11789" max="11789" width="14.7109375" style="183" customWidth="1"/>
    <col min="11790" max="11790" width="24" style="183" bestFit="1" customWidth="1"/>
    <col min="11791" max="12032" width="9.140625" style="183"/>
    <col min="12033" max="12033" width="4.7109375" style="183" customWidth="1"/>
    <col min="12034" max="12034" width="48.5703125" style="183" customWidth="1"/>
    <col min="12035" max="12035" width="13.42578125" style="183" customWidth="1"/>
    <col min="12036" max="12036" width="5.85546875" style="183" bestFit="1" customWidth="1"/>
    <col min="12037" max="12037" width="7.5703125" style="183" bestFit="1" customWidth="1"/>
    <col min="12038" max="12038" width="9.5703125" style="183" bestFit="1" customWidth="1"/>
    <col min="12039" max="12039" width="12" style="183" bestFit="1" customWidth="1"/>
    <col min="12040" max="12040" width="20" style="183" customWidth="1"/>
    <col min="12041" max="12041" width="17.85546875" style="183" customWidth="1"/>
    <col min="12042" max="12042" width="6.85546875" style="183" customWidth="1"/>
    <col min="12043" max="12043" width="22.7109375" style="183" customWidth="1"/>
    <col min="12044" max="12044" width="9.140625" style="183"/>
    <col min="12045" max="12045" width="14.7109375" style="183" customWidth="1"/>
    <col min="12046" max="12046" width="24" style="183" bestFit="1" customWidth="1"/>
    <col min="12047" max="12288" width="9.140625" style="183"/>
    <col min="12289" max="12289" width="4.7109375" style="183" customWidth="1"/>
    <col min="12290" max="12290" width="48.5703125" style="183" customWidth="1"/>
    <col min="12291" max="12291" width="13.42578125" style="183" customWidth="1"/>
    <col min="12292" max="12292" width="5.85546875" style="183" bestFit="1" customWidth="1"/>
    <col min="12293" max="12293" width="7.5703125" style="183" bestFit="1" customWidth="1"/>
    <col min="12294" max="12294" width="9.5703125" style="183" bestFit="1" customWidth="1"/>
    <col min="12295" max="12295" width="12" style="183" bestFit="1" customWidth="1"/>
    <col min="12296" max="12296" width="20" style="183" customWidth="1"/>
    <col min="12297" max="12297" width="17.85546875" style="183" customWidth="1"/>
    <col min="12298" max="12298" width="6.85546875" style="183" customWidth="1"/>
    <col min="12299" max="12299" width="22.7109375" style="183" customWidth="1"/>
    <col min="12300" max="12300" width="9.140625" style="183"/>
    <col min="12301" max="12301" width="14.7109375" style="183" customWidth="1"/>
    <col min="12302" max="12302" width="24" style="183" bestFit="1" customWidth="1"/>
    <col min="12303" max="12544" width="9.140625" style="183"/>
    <col min="12545" max="12545" width="4.7109375" style="183" customWidth="1"/>
    <col min="12546" max="12546" width="48.5703125" style="183" customWidth="1"/>
    <col min="12547" max="12547" width="13.42578125" style="183" customWidth="1"/>
    <col min="12548" max="12548" width="5.85546875" style="183" bestFit="1" customWidth="1"/>
    <col min="12549" max="12549" width="7.5703125" style="183" bestFit="1" customWidth="1"/>
    <col min="12550" max="12550" width="9.5703125" style="183" bestFit="1" customWidth="1"/>
    <col min="12551" max="12551" width="12" style="183" bestFit="1" customWidth="1"/>
    <col min="12552" max="12552" width="20" style="183" customWidth="1"/>
    <col min="12553" max="12553" width="17.85546875" style="183" customWidth="1"/>
    <col min="12554" max="12554" width="6.85546875" style="183" customWidth="1"/>
    <col min="12555" max="12555" width="22.7109375" style="183" customWidth="1"/>
    <col min="12556" max="12556" width="9.140625" style="183"/>
    <col min="12557" max="12557" width="14.7109375" style="183" customWidth="1"/>
    <col min="12558" max="12558" width="24" style="183" bestFit="1" customWidth="1"/>
    <col min="12559" max="12800" width="9.140625" style="183"/>
    <col min="12801" max="12801" width="4.7109375" style="183" customWidth="1"/>
    <col min="12802" max="12802" width="48.5703125" style="183" customWidth="1"/>
    <col min="12803" max="12803" width="13.42578125" style="183" customWidth="1"/>
    <col min="12804" max="12804" width="5.85546875" style="183" bestFit="1" customWidth="1"/>
    <col min="12805" max="12805" width="7.5703125" style="183" bestFit="1" customWidth="1"/>
    <col min="12806" max="12806" width="9.5703125" style="183" bestFit="1" customWidth="1"/>
    <col min="12807" max="12807" width="12" style="183" bestFit="1" customWidth="1"/>
    <col min="12808" max="12808" width="20" style="183" customWidth="1"/>
    <col min="12809" max="12809" width="17.85546875" style="183" customWidth="1"/>
    <col min="12810" max="12810" width="6.85546875" style="183" customWidth="1"/>
    <col min="12811" max="12811" width="22.7109375" style="183" customWidth="1"/>
    <col min="12812" max="12812" width="9.140625" style="183"/>
    <col min="12813" max="12813" width="14.7109375" style="183" customWidth="1"/>
    <col min="12814" max="12814" width="24" style="183" bestFit="1" customWidth="1"/>
    <col min="12815" max="13056" width="9.140625" style="183"/>
    <col min="13057" max="13057" width="4.7109375" style="183" customWidth="1"/>
    <col min="13058" max="13058" width="48.5703125" style="183" customWidth="1"/>
    <col min="13059" max="13059" width="13.42578125" style="183" customWidth="1"/>
    <col min="13060" max="13060" width="5.85546875" style="183" bestFit="1" customWidth="1"/>
    <col min="13061" max="13061" width="7.5703125" style="183" bestFit="1" customWidth="1"/>
    <col min="13062" max="13062" width="9.5703125" style="183" bestFit="1" customWidth="1"/>
    <col min="13063" max="13063" width="12" style="183" bestFit="1" customWidth="1"/>
    <col min="13064" max="13064" width="20" style="183" customWidth="1"/>
    <col min="13065" max="13065" width="17.85546875" style="183" customWidth="1"/>
    <col min="13066" max="13066" width="6.85546875" style="183" customWidth="1"/>
    <col min="13067" max="13067" width="22.7109375" style="183" customWidth="1"/>
    <col min="13068" max="13068" width="9.140625" style="183"/>
    <col min="13069" max="13069" width="14.7109375" style="183" customWidth="1"/>
    <col min="13070" max="13070" width="24" style="183" bestFit="1" customWidth="1"/>
    <col min="13071" max="13312" width="9.140625" style="183"/>
    <col min="13313" max="13313" width="4.7109375" style="183" customWidth="1"/>
    <col min="13314" max="13314" width="48.5703125" style="183" customWidth="1"/>
    <col min="13315" max="13315" width="13.42578125" style="183" customWidth="1"/>
    <col min="13316" max="13316" width="5.85546875" style="183" bestFit="1" customWidth="1"/>
    <col min="13317" max="13317" width="7.5703125" style="183" bestFit="1" customWidth="1"/>
    <col min="13318" max="13318" width="9.5703125" style="183" bestFit="1" customWidth="1"/>
    <col min="13319" max="13319" width="12" style="183" bestFit="1" customWidth="1"/>
    <col min="13320" max="13320" width="20" style="183" customWidth="1"/>
    <col min="13321" max="13321" width="17.85546875" style="183" customWidth="1"/>
    <col min="13322" max="13322" width="6.85546875" style="183" customWidth="1"/>
    <col min="13323" max="13323" width="22.7109375" style="183" customWidth="1"/>
    <col min="13324" max="13324" width="9.140625" style="183"/>
    <col min="13325" max="13325" width="14.7109375" style="183" customWidth="1"/>
    <col min="13326" max="13326" width="24" style="183" bestFit="1" customWidth="1"/>
    <col min="13327" max="13568" width="9.140625" style="183"/>
    <col min="13569" max="13569" width="4.7109375" style="183" customWidth="1"/>
    <col min="13570" max="13570" width="48.5703125" style="183" customWidth="1"/>
    <col min="13571" max="13571" width="13.42578125" style="183" customWidth="1"/>
    <col min="13572" max="13572" width="5.85546875" style="183" bestFit="1" customWidth="1"/>
    <col min="13573" max="13573" width="7.5703125" style="183" bestFit="1" customWidth="1"/>
    <col min="13574" max="13574" width="9.5703125" style="183" bestFit="1" customWidth="1"/>
    <col min="13575" max="13575" width="12" style="183" bestFit="1" customWidth="1"/>
    <col min="13576" max="13576" width="20" style="183" customWidth="1"/>
    <col min="13577" max="13577" width="17.85546875" style="183" customWidth="1"/>
    <col min="13578" max="13578" width="6.85546875" style="183" customWidth="1"/>
    <col min="13579" max="13579" width="22.7109375" style="183" customWidth="1"/>
    <col min="13580" max="13580" width="9.140625" style="183"/>
    <col min="13581" max="13581" width="14.7109375" style="183" customWidth="1"/>
    <col min="13582" max="13582" width="24" style="183" bestFit="1" customWidth="1"/>
    <col min="13583" max="13824" width="9.140625" style="183"/>
    <col min="13825" max="13825" width="4.7109375" style="183" customWidth="1"/>
    <col min="13826" max="13826" width="48.5703125" style="183" customWidth="1"/>
    <col min="13827" max="13827" width="13.42578125" style="183" customWidth="1"/>
    <col min="13828" max="13828" width="5.85546875" style="183" bestFit="1" customWidth="1"/>
    <col min="13829" max="13829" width="7.5703125" style="183" bestFit="1" customWidth="1"/>
    <col min="13830" max="13830" width="9.5703125" style="183" bestFit="1" customWidth="1"/>
    <col min="13831" max="13831" width="12" style="183" bestFit="1" customWidth="1"/>
    <col min="13832" max="13832" width="20" style="183" customWidth="1"/>
    <col min="13833" max="13833" width="17.85546875" style="183" customWidth="1"/>
    <col min="13834" max="13834" width="6.85546875" style="183" customWidth="1"/>
    <col min="13835" max="13835" width="22.7109375" style="183" customWidth="1"/>
    <col min="13836" max="13836" width="9.140625" style="183"/>
    <col min="13837" max="13837" width="14.7109375" style="183" customWidth="1"/>
    <col min="13838" max="13838" width="24" style="183" bestFit="1" customWidth="1"/>
    <col min="13839" max="14080" width="9.140625" style="183"/>
    <col min="14081" max="14081" width="4.7109375" style="183" customWidth="1"/>
    <col min="14082" max="14082" width="48.5703125" style="183" customWidth="1"/>
    <col min="14083" max="14083" width="13.42578125" style="183" customWidth="1"/>
    <col min="14084" max="14084" width="5.85546875" style="183" bestFit="1" customWidth="1"/>
    <col min="14085" max="14085" width="7.5703125" style="183" bestFit="1" customWidth="1"/>
    <col min="14086" max="14086" width="9.5703125" style="183" bestFit="1" customWidth="1"/>
    <col min="14087" max="14087" width="12" style="183" bestFit="1" customWidth="1"/>
    <col min="14088" max="14088" width="20" style="183" customWidth="1"/>
    <col min="14089" max="14089" width="17.85546875" style="183" customWidth="1"/>
    <col min="14090" max="14090" width="6.85546875" style="183" customWidth="1"/>
    <col min="14091" max="14091" width="22.7109375" style="183" customWidth="1"/>
    <col min="14092" max="14092" width="9.140625" style="183"/>
    <col min="14093" max="14093" width="14.7109375" style="183" customWidth="1"/>
    <col min="14094" max="14094" width="24" style="183" bestFit="1" customWidth="1"/>
    <col min="14095" max="14336" width="9.140625" style="183"/>
    <col min="14337" max="14337" width="4.7109375" style="183" customWidth="1"/>
    <col min="14338" max="14338" width="48.5703125" style="183" customWidth="1"/>
    <col min="14339" max="14339" width="13.42578125" style="183" customWidth="1"/>
    <col min="14340" max="14340" width="5.85546875" style="183" bestFit="1" customWidth="1"/>
    <col min="14341" max="14341" width="7.5703125" style="183" bestFit="1" customWidth="1"/>
    <col min="14342" max="14342" width="9.5703125" style="183" bestFit="1" customWidth="1"/>
    <col min="14343" max="14343" width="12" style="183" bestFit="1" customWidth="1"/>
    <col min="14344" max="14344" width="20" style="183" customWidth="1"/>
    <col min="14345" max="14345" width="17.85546875" style="183" customWidth="1"/>
    <col min="14346" max="14346" width="6.85546875" style="183" customWidth="1"/>
    <col min="14347" max="14347" width="22.7109375" style="183" customWidth="1"/>
    <col min="14348" max="14348" width="9.140625" style="183"/>
    <col min="14349" max="14349" width="14.7109375" style="183" customWidth="1"/>
    <col min="14350" max="14350" width="24" style="183" bestFit="1" customWidth="1"/>
    <col min="14351" max="14592" width="9.140625" style="183"/>
    <col min="14593" max="14593" width="4.7109375" style="183" customWidth="1"/>
    <col min="14594" max="14594" width="48.5703125" style="183" customWidth="1"/>
    <col min="14595" max="14595" width="13.42578125" style="183" customWidth="1"/>
    <col min="14596" max="14596" width="5.85546875" style="183" bestFit="1" customWidth="1"/>
    <col min="14597" max="14597" width="7.5703125" style="183" bestFit="1" customWidth="1"/>
    <col min="14598" max="14598" width="9.5703125" style="183" bestFit="1" customWidth="1"/>
    <col min="14599" max="14599" width="12" style="183" bestFit="1" customWidth="1"/>
    <col min="14600" max="14600" width="20" style="183" customWidth="1"/>
    <col min="14601" max="14601" width="17.85546875" style="183" customWidth="1"/>
    <col min="14602" max="14602" width="6.85546875" style="183" customWidth="1"/>
    <col min="14603" max="14603" width="22.7109375" style="183" customWidth="1"/>
    <col min="14604" max="14604" width="9.140625" style="183"/>
    <col min="14605" max="14605" width="14.7109375" style="183" customWidth="1"/>
    <col min="14606" max="14606" width="24" style="183" bestFit="1" customWidth="1"/>
    <col min="14607" max="14848" width="9.140625" style="183"/>
    <col min="14849" max="14849" width="4.7109375" style="183" customWidth="1"/>
    <col min="14850" max="14850" width="48.5703125" style="183" customWidth="1"/>
    <col min="14851" max="14851" width="13.42578125" style="183" customWidth="1"/>
    <col min="14852" max="14852" width="5.85546875" style="183" bestFit="1" customWidth="1"/>
    <col min="14853" max="14853" width="7.5703125" style="183" bestFit="1" customWidth="1"/>
    <col min="14854" max="14854" width="9.5703125" style="183" bestFit="1" customWidth="1"/>
    <col min="14855" max="14855" width="12" style="183" bestFit="1" customWidth="1"/>
    <col min="14856" max="14856" width="20" style="183" customWidth="1"/>
    <col min="14857" max="14857" width="17.85546875" style="183" customWidth="1"/>
    <col min="14858" max="14858" width="6.85546875" style="183" customWidth="1"/>
    <col min="14859" max="14859" width="22.7109375" style="183" customWidth="1"/>
    <col min="14860" max="14860" width="9.140625" style="183"/>
    <col min="14861" max="14861" width="14.7109375" style="183" customWidth="1"/>
    <col min="14862" max="14862" width="24" style="183" bestFit="1" customWidth="1"/>
    <col min="14863" max="15104" width="9.140625" style="183"/>
    <col min="15105" max="15105" width="4.7109375" style="183" customWidth="1"/>
    <col min="15106" max="15106" width="48.5703125" style="183" customWidth="1"/>
    <col min="15107" max="15107" width="13.42578125" style="183" customWidth="1"/>
    <col min="15108" max="15108" width="5.85546875" style="183" bestFit="1" customWidth="1"/>
    <col min="15109" max="15109" width="7.5703125" style="183" bestFit="1" customWidth="1"/>
    <col min="15110" max="15110" width="9.5703125" style="183" bestFit="1" customWidth="1"/>
    <col min="15111" max="15111" width="12" style="183" bestFit="1" customWidth="1"/>
    <col min="15112" max="15112" width="20" style="183" customWidth="1"/>
    <col min="15113" max="15113" width="17.85546875" style="183" customWidth="1"/>
    <col min="15114" max="15114" width="6.85546875" style="183" customWidth="1"/>
    <col min="15115" max="15115" width="22.7109375" style="183" customWidth="1"/>
    <col min="15116" max="15116" width="9.140625" style="183"/>
    <col min="15117" max="15117" width="14.7109375" style="183" customWidth="1"/>
    <col min="15118" max="15118" width="24" style="183" bestFit="1" customWidth="1"/>
    <col min="15119" max="15360" width="9.140625" style="183"/>
    <col min="15361" max="15361" width="4.7109375" style="183" customWidth="1"/>
    <col min="15362" max="15362" width="48.5703125" style="183" customWidth="1"/>
    <col min="15363" max="15363" width="13.42578125" style="183" customWidth="1"/>
    <col min="15364" max="15364" width="5.85546875" style="183" bestFit="1" customWidth="1"/>
    <col min="15365" max="15365" width="7.5703125" style="183" bestFit="1" customWidth="1"/>
    <col min="15366" max="15366" width="9.5703125" style="183" bestFit="1" customWidth="1"/>
    <col min="15367" max="15367" width="12" style="183" bestFit="1" customWidth="1"/>
    <col min="15368" max="15368" width="20" style="183" customWidth="1"/>
    <col min="15369" max="15369" width="17.85546875" style="183" customWidth="1"/>
    <col min="15370" max="15370" width="6.85546875" style="183" customWidth="1"/>
    <col min="15371" max="15371" width="22.7109375" style="183" customWidth="1"/>
    <col min="15372" max="15372" width="9.140625" style="183"/>
    <col min="15373" max="15373" width="14.7109375" style="183" customWidth="1"/>
    <col min="15374" max="15374" width="24" style="183" bestFit="1" customWidth="1"/>
    <col min="15375" max="15616" width="9.140625" style="183"/>
    <col min="15617" max="15617" width="4.7109375" style="183" customWidth="1"/>
    <col min="15618" max="15618" width="48.5703125" style="183" customWidth="1"/>
    <col min="15619" max="15619" width="13.42578125" style="183" customWidth="1"/>
    <col min="15620" max="15620" width="5.85546875" style="183" bestFit="1" customWidth="1"/>
    <col min="15621" max="15621" width="7.5703125" style="183" bestFit="1" customWidth="1"/>
    <col min="15622" max="15622" width="9.5703125" style="183" bestFit="1" customWidth="1"/>
    <col min="15623" max="15623" width="12" style="183" bestFit="1" customWidth="1"/>
    <col min="15624" max="15624" width="20" style="183" customWidth="1"/>
    <col min="15625" max="15625" width="17.85546875" style="183" customWidth="1"/>
    <col min="15626" max="15626" width="6.85546875" style="183" customWidth="1"/>
    <col min="15627" max="15627" width="22.7109375" style="183" customWidth="1"/>
    <col min="15628" max="15628" width="9.140625" style="183"/>
    <col min="15629" max="15629" width="14.7109375" style="183" customWidth="1"/>
    <col min="15630" max="15630" width="24" style="183" bestFit="1" customWidth="1"/>
    <col min="15631" max="15872" width="9.140625" style="183"/>
    <col min="15873" max="15873" width="4.7109375" style="183" customWidth="1"/>
    <col min="15874" max="15874" width="48.5703125" style="183" customWidth="1"/>
    <col min="15875" max="15875" width="13.42578125" style="183" customWidth="1"/>
    <col min="15876" max="15876" width="5.85546875" style="183" bestFit="1" customWidth="1"/>
    <col min="15877" max="15877" width="7.5703125" style="183" bestFit="1" customWidth="1"/>
    <col min="15878" max="15878" width="9.5703125" style="183" bestFit="1" customWidth="1"/>
    <col min="15879" max="15879" width="12" style="183" bestFit="1" customWidth="1"/>
    <col min="15880" max="15880" width="20" style="183" customWidth="1"/>
    <col min="15881" max="15881" width="17.85546875" style="183" customWidth="1"/>
    <col min="15882" max="15882" width="6.85546875" style="183" customWidth="1"/>
    <col min="15883" max="15883" width="22.7109375" style="183" customWidth="1"/>
    <col min="15884" max="15884" width="9.140625" style="183"/>
    <col min="15885" max="15885" width="14.7109375" style="183" customWidth="1"/>
    <col min="15886" max="15886" width="24" style="183" bestFit="1" customWidth="1"/>
    <col min="15887" max="16128" width="9.140625" style="183"/>
    <col min="16129" max="16129" width="4.7109375" style="183" customWidth="1"/>
    <col min="16130" max="16130" width="48.5703125" style="183" customWidth="1"/>
    <col min="16131" max="16131" width="13.42578125" style="183" customWidth="1"/>
    <col min="16132" max="16132" width="5.85546875" style="183" bestFit="1" customWidth="1"/>
    <col min="16133" max="16133" width="7.5703125" style="183" bestFit="1" customWidth="1"/>
    <col min="16134" max="16134" width="9.5703125" style="183" bestFit="1" customWidth="1"/>
    <col min="16135" max="16135" width="12" style="183" bestFit="1" customWidth="1"/>
    <col min="16136" max="16136" width="20" style="183" customWidth="1"/>
    <col min="16137" max="16137" width="17.85546875" style="183" customWidth="1"/>
    <col min="16138" max="16138" width="6.85546875" style="183" customWidth="1"/>
    <col min="16139" max="16139" width="22.7109375" style="183" customWidth="1"/>
    <col min="16140" max="16140" width="9.140625" style="183"/>
    <col min="16141" max="16141" width="14.7109375" style="183" customWidth="1"/>
    <col min="16142" max="16142" width="24" style="183" bestFit="1" customWidth="1"/>
    <col min="16143" max="16384" width="9.140625" style="183"/>
  </cols>
  <sheetData>
    <row r="2" spans="1:15" ht="15" customHeight="1">
      <c r="A2" s="498"/>
      <c r="B2" s="1990" t="s">
        <v>99</v>
      </c>
      <c r="C2" s="1990"/>
      <c r="D2" s="1990"/>
      <c r="E2" s="493"/>
      <c r="F2" s="493"/>
      <c r="G2" s="499"/>
      <c r="H2" s="500"/>
      <c r="I2" s="500"/>
      <c r="J2" s="500"/>
      <c r="K2" s="500"/>
    </row>
    <row r="3" spans="1:15" ht="16.5" customHeight="1">
      <c r="A3" s="498"/>
      <c r="B3" s="501"/>
      <c r="C3" s="501"/>
      <c r="D3" s="493"/>
      <c r="E3" s="493"/>
      <c r="G3" s="502" t="s">
        <v>2699</v>
      </c>
      <c r="H3" s="500"/>
      <c r="I3" s="500"/>
      <c r="J3" s="500"/>
      <c r="K3" s="500"/>
      <c r="L3" s="1991"/>
      <c r="M3" s="1991"/>
    </row>
    <row r="4" spans="1:15" ht="19.5" customHeight="1">
      <c r="B4" s="1998" t="s">
        <v>100</v>
      </c>
      <c r="C4" s="1998"/>
      <c r="D4" s="1998"/>
      <c r="E4" s="1998"/>
      <c r="F4" s="1998"/>
      <c r="G4" s="504"/>
      <c r="H4" s="500"/>
      <c r="I4" s="500"/>
      <c r="J4" s="500"/>
      <c r="K4" s="500"/>
    </row>
    <row r="5" spans="1:15" ht="11.25" customHeight="1">
      <c r="A5" s="505"/>
      <c r="B5" s="505"/>
      <c r="C5" s="506"/>
      <c r="D5" s="505"/>
      <c r="E5" s="507"/>
      <c r="F5" s="505"/>
      <c r="G5" s="505"/>
      <c r="H5" s="500"/>
      <c r="I5" s="500"/>
      <c r="J5" s="500"/>
      <c r="K5" s="500"/>
    </row>
    <row r="6" spans="1:15" ht="33.75" customHeight="1">
      <c r="A6" s="1992" t="s">
        <v>2</v>
      </c>
      <c r="B6" s="1993" t="s">
        <v>3</v>
      </c>
      <c r="C6" s="1994" t="s">
        <v>4</v>
      </c>
      <c r="D6" s="1996" t="s">
        <v>5</v>
      </c>
      <c r="E6" s="1993" t="s">
        <v>101</v>
      </c>
      <c r="F6" s="1997"/>
      <c r="G6" s="1996"/>
      <c r="H6" s="500"/>
      <c r="I6" s="500"/>
      <c r="J6" s="500"/>
      <c r="K6" s="500"/>
    </row>
    <row r="7" spans="1:15" ht="19.5" customHeight="1">
      <c r="A7" s="1992"/>
      <c r="B7" s="1993"/>
      <c r="C7" s="1995"/>
      <c r="D7" s="1996"/>
      <c r="E7" s="508" t="s">
        <v>8</v>
      </c>
      <c r="F7" s="508" t="s">
        <v>9</v>
      </c>
      <c r="G7" s="508" t="s">
        <v>10</v>
      </c>
      <c r="H7" s="500"/>
      <c r="I7" s="500"/>
      <c r="J7" s="500"/>
      <c r="K7" s="500"/>
    </row>
    <row r="8" spans="1:15" ht="15">
      <c r="A8" s="509">
        <v>1</v>
      </c>
      <c r="B8" s="509">
        <v>2</v>
      </c>
      <c r="C8" s="509">
        <v>3</v>
      </c>
      <c r="D8" s="509">
        <v>4</v>
      </c>
      <c r="E8" s="509">
        <v>5</v>
      </c>
      <c r="F8" s="509">
        <v>6</v>
      </c>
      <c r="G8" s="510">
        <v>7</v>
      </c>
      <c r="H8" s="500"/>
      <c r="I8" s="500"/>
      <c r="J8" s="500"/>
      <c r="K8" s="511"/>
      <c r="M8" s="512"/>
      <c r="N8" s="512"/>
    </row>
    <row r="9" spans="1:15" ht="21.75" customHeight="1">
      <c r="A9" s="513">
        <v>1</v>
      </c>
      <c r="B9" s="514" t="s">
        <v>102</v>
      </c>
      <c r="C9" s="515">
        <v>7130601965</v>
      </c>
      <c r="D9" s="513" t="s">
        <v>25</v>
      </c>
      <c r="E9" s="516">
        <v>408.1</v>
      </c>
      <c r="F9" s="206">
        <f>VLOOKUP(C9,'SOR RATE 2025-26'!A:D,4,0)/1000</f>
        <v>56.821719999999999</v>
      </c>
      <c r="G9" s="517">
        <f>F9*E9</f>
        <v>23188.943932000002</v>
      </c>
      <c r="J9" s="500"/>
      <c r="K9" s="441"/>
      <c r="L9" s="441"/>
      <c r="M9" s="500"/>
      <c r="N9" s="500"/>
      <c r="O9" s="500"/>
    </row>
    <row r="10" spans="1:15" ht="18.75" customHeight="1">
      <c r="A10" s="513">
        <v>2</v>
      </c>
      <c r="B10" s="514" t="s">
        <v>13</v>
      </c>
      <c r="C10" s="515">
        <v>7130810495</v>
      </c>
      <c r="D10" s="513" t="s">
        <v>12</v>
      </c>
      <c r="E10" s="513">
        <v>1</v>
      </c>
      <c r="F10" s="206">
        <f>VLOOKUP(C10,'SOR RATE 2025-26'!A:D,4,0)</f>
        <v>1243.71</v>
      </c>
      <c r="G10" s="517">
        <f t="shared" ref="G10" si="0">F10*E10</f>
        <v>1243.71</v>
      </c>
      <c r="H10" s="500"/>
      <c r="I10" s="500"/>
      <c r="J10" s="512"/>
      <c r="K10" s="512"/>
      <c r="L10" s="512"/>
      <c r="M10" s="512"/>
      <c r="N10" s="512"/>
      <c r="O10" s="512"/>
    </row>
    <row r="11" spans="1:15" ht="18" customHeight="1">
      <c r="A11" s="1985">
        <v>3</v>
      </c>
      <c r="B11" s="211" t="s">
        <v>78</v>
      </c>
      <c r="C11" s="518"/>
      <c r="D11" s="519"/>
      <c r="E11" s="519"/>
      <c r="F11" s="206"/>
      <c r="G11" s="520"/>
      <c r="H11" s="500"/>
      <c r="I11" s="500"/>
      <c r="J11" s="500"/>
      <c r="K11" s="500"/>
      <c r="L11" s="500"/>
      <c r="M11" s="500"/>
      <c r="N11" s="500"/>
      <c r="O11" s="500"/>
    </row>
    <row r="12" spans="1:15" ht="17.25" customHeight="1">
      <c r="A12" s="1986"/>
      <c r="B12" s="521" t="s">
        <v>79</v>
      </c>
      <c r="C12" s="522">
        <v>7130810692</v>
      </c>
      <c r="D12" s="442" t="s">
        <v>15</v>
      </c>
      <c r="E12" s="513">
        <v>1</v>
      </c>
      <c r="F12" s="206">
        <f>VLOOKUP(C12,'SOR RATE 2025-26'!A:D,4,0)</f>
        <v>371.1</v>
      </c>
      <c r="G12" s="517">
        <f t="shared" ref="G12:G18" si="1">F12*E12</f>
        <v>371.1</v>
      </c>
      <c r="H12" s="500"/>
      <c r="I12" s="500"/>
      <c r="J12" s="500"/>
      <c r="K12" s="500"/>
      <c r="L12" s="500"/>
      <c r="M12" s="500"/>
      <c r="N12" s="500"/>
      <c r="O12" s="500"/>
    </row>
    <row r="13" spans="1:15" ht="18.75" customHeight="1">
      <c r="A13" s="513">
        <v>4</v>
      </c>
      <c r="B13" s="523" t="s">
        <v>103</v>
      </c>
      <c r="C13" s="515">
        <v>7130810679</v>
      </c>
      <c r="D13" s="513" t="s">
        <v>12</v>
      </c>
      <c r="E13" s="513">
        <v>1</v>
      </c>
      <c r="F13" s="206">
        <f>VLOOKUP(C13,'SOR RATE 2025-26'!A:D,4,0)</f>
        <v>348.9</v>
      </c>
      <c r="G13" s="517">
        <f t="shared" si="1"/>
        <v>348.9</v>
      </c>
      <c r="H13" s="500"/>
      <c r="I13" s="500"/>
      <c r="J13" s="500"/>
      <c r="K13" s="500"/>
      <c r="L13" s="500"/>
      <c r="M13" s="500"/>
      <c r="N13" s="500"/>
      <c r="O13" s="500"/>
    </row>
    <row r="14" spans="1:15" ht="19.5" customHeight="1">
      <c r="A14" s="513">
        <v>5</v>
      </c>
      <c r="B14" s="514" t="s">
        <v>108</v>
      </c>
      <c r="C14" s="515">
        <v>7130870013</v>
      </c>
      <c r="D14" s="513" t="s">
        <v>12</v>
      </c>
      <c r="E14" s="513">
        <v>1</v>
      </c>
      <c r="F14" s="206">
        <f>VLOOKUP(C14,'SOR RATE 2025-26'!A:D,4,0)</f>
        <v>149.25</v>
      </c>
      <c r="G14" s="517">
        <f t="shared" si="1"/>
        <v>149.25</v>
      </c>
      <c r="H14" s="500"/>
      <c r="I14" s="500"/>
      <c r="J14" s="500"/>
      <c r="K14" s="500"/>
      <c r="L14" s="500"/>
      <c r="M14" s="500"/>
      <c r="N14" s="500"/>
      <c r="O14" s="524"/>
    </row>
    <row r="15" spans="1:15" ht="18" customHeight="1">
      <c r="A15" s="513">
        <v>6</v>
      </c>
      <c r="B15" s="523" t="s">
        <v>18</v>
      </c>
      <c r="C15" s="515">
        <v>7130820008</v>
      </c>
      <c r="D15" s="513" t="s">
        <v>12</v>
      </c>
      <c r="E15" s="513">
        <v>3</v>
      </c>
      <c r="F15" s="206">
        <f>VLOOKUP(C15,'SOR RATE 2025-26'!A:D,4,0)</f>
        <v>135</v>
      </c>
      <c r="G15" s="517">
        <f t="shared" si="1"/>
        <v>405</v>
      </c>
      <c r="H15" s="500"/>
      <c r="I15" s="500"/>
      <c r="J15" s="500"/>
      <c r="K15" s="525"/>
      <c r="L15" s="500"/>
      <c r="M15" s="500"/>
      <c r="N15" s="500"/>
      <c r="O15" s="500"/>
    </row>
    <row r="16" spans="1:15" ht="33" customHeight="1">
      <c r="A16" s="526">
        <v>7</v>
      </c>
      <c r="B16" s="514" t="s">
        <v>104</v>
      </c>
      <c r="C16" s="515">
        <v>7130200202</v>
      </c>
      <c r="D16" s="526" t="s">
        <v>87</v>
      </c>
      <c r="E16" s="526">
        <v>0.65</v>
      </c>
      <c r="F16" s="206">
        <f>VLOOKUP(C16,'SOR RATE 2025-26'!A:D,4,0)</f>
        <v>2970.0000000000005</v>
      </c>
      <c r="G16" s="517">
        <f t="shared" si="1"/>
        <v>1930.5000000000005</v>
      </c>
      <c r="H16" s="163"/>
      <c r="I16" s="527"/>
      <c r="J16" s="527"/>
      <c r="K16" s="528"/>
      <c r="L16" s="529"/>
      <c r="M16" s="527"/>
      <c r="N16" s="528"/>
      <c r="O16" s="529"/>
    </row>
    <row r="17" spans="1:12" ht="17.25" customHeight="1">
      <c r="A17" s="513">
        <v>8</v>
      </c>
      <c r="B17" s="224" t="s">
        <v>30</v>
      </c>
      <c r="C17" s="218">
        <v>7130610206</v>
      </c>
      <c r="D17" s="185" t="s">
        <v>25</v>
      </c>
      <c r="E17" s="513">
        <v>2</v>
      </c>
      <c r="F17" s="206">
        <f>VLOOKUP(C17,'SOR RATE 2025-26'!A:D,4,0)/1000</f>
        <v>86.441000000000003</v>
      </c>
      <c r="G17" s="517">
        <f t="shared" si="1"/>
        <v>172.88200000000001</v>
      </c>
      <c r="H17" s="463"/>
      <c r="I17" s="464"/>
      <c r="K17" s="461"/>
      <c r="L17" s="461"/>
    </row>
    <row r="18" spans="1:12" ht="17.25" customHeight="1">
      <c r="A18" s="513">
        <v>9</v>
      </c>
      <c r="B18" s="523" t="s">
        <v>105</v>
      </c>
      <c r="C18" s="515">
        <v>7130880041</v>
      </c>
      <c r="D18" s="513" t="s">
        <v>32</v>
      </c>
      <c r="E18" s="513">
        <v>1</v>
      </c>
      <c r="F18" s="206">
        <f>VLOOKUP(C18,'SOR RATE 2025-26'!A:D,4,0)</f>
        <v>104.33</v>
      </c>
      <c r="G18" s="517">
        <f t="shared" si="1"/>
        <v>104.33</v>
      </c>
      <c r="H18" s="500"/>
      <c r="I18" s="500"/>
      <c r="J18" s="500"/>
      <c r="K18" s="500"/>
    </row>
    <row r="19" spans="1:12" ht="17.25" customHeight="1">
      <c r="A19" s="1987">
        <v>10</v>
      </c>
      <c r="B19" s="523" t="s">
        <v>34</v>
      </c>
      <c r="C19" s="518"/>
      <c r="D19" s="519"/>
      <c r="E19" s="519"/>
      <c r="F19" s="206"/>
      <c r="G19" s="520"/>
      <c r="H19" s="500"/>
      <c r="I19" s="500"/>
      <c r="J19" s="500"/>
    </row>
    <row r="20" spans="1:12" ht="17.25" customHeight="1">
      <c r="A20" s="1988"/>
      <c r="B20" s="530" t="s">
        <v>66</v>
      </c>
      <c r="C20" s="515">
        <v>7130620609</v>
      </c>
      <c r="D20" s="531" t="s">
        <v>25</v>
      </c>
      <c r="E20" s="516">
        <f>0.5/2</f>
        <v>0.25</v>
      </c>
      <c r="F20" s="206">
        <f>VLOOKUP(C20,'SOR RATE 2025-26'!A:D,4,0)</f>
        <v>87.55</v>
      </c>
      <c r="G20" s="517">
        <f>F20*E20</f>
        <v>21.887499999999999</v>
      </c>
      <c r="H20" s="500"/>
      <c r="I20" s="500"/>
      <c r="J20" s="500"/>
      <c r="K20" s="500"/>
    </row>
    <row r="21" spans="1:12" ht="17.25" customHeight="1">
      <c r="A21" s="1988"/>
      <c r="B21" s="530" t="s">
        <v>89</v>
      </c>
      <c r="C21" s="515">
        <v>7130620614</v>
      </c>
      <c r="D21" s="531" t="s">
        <v>25</v>
      </c>
      <c r="E21" s="513">
        <f>6/10</f>
        <v>0.6</v>
      </c>
      <c r="F21" s="206">
        <f>VLOOKUP(C21,'SOR RATE 2025-26'!A:D,4,0)</f>
        <v>86.09</v>
      </c>
      <c r="G21" s="517">
        <f>F21*E21</f>
        <v>51.654000000000003</v>
      </c>
      <c r="H21" s="500"/>
      <c r="I21" s="500"/>
      <c r="J21" s="500"/>
      <c r="K21" s="500"/>
    </row>
    <row r="22" spans="1:12" ht="17.25" customHeight="1">
      <c r="A22" s="1989"/>
      <c r="B22" s="530" t="s">
        <v>90</v>
      </c>
      <c r="C22" s="515">
        <v>7130620625</v>
      </c>
      <c r="D22" s="531" t="s">
        <v>25</v>
      </c>
      <c r="E22" s="516">
        <f>5.5/10</f>
        <v>0.55000000000000004</v>
      </c>
      <c r="F22" s="206">
        <f>VLOOKUP(C22,'SOR RATE 2025-26'!A:D,4,0)</f>
        <v>84.63</v>
      </c>
      <c r="G22" s="517">
        <f>F22*E22</f>
        <v>46.546500000000002</v>
      </c>
      <c r="H22" s="500"/>
      <c r="I22" s="500"/>
      <c r="J22" s="500"/>
      <c r="K22" s="500"/>
    </row>
    <row r="23" spans="1:12" ht="17.25" customHeight="1">
      <c r="A23" s="532">
        <v>11</v>
      </c>
      <c r="B23" s="220" t="s">
        <v>45</v>
      </c>
      <c r="C23" s="533"/>
      <c r="D23" s="508"/>
      <c r="E23" s="508"/>
      <c r="F23" s="508"/>
      <c r="G23" s="534">
        <f>SUM(G9:G22)</f>
        <v>28034.703932000004</v>
      </c>
      <c r="H23" s="535"/>
      <c r="I23" s="444"/>
      <c r="J23" s="500"/>
      <c r="K23" s="500"/>
    </row>
    <row r="24" spans="1:12" ht="15.75" customHeight="1">
      <c r="A24" s="536">
        <v>12</v>
      </c>
      <c r="B24" s="537" t="s">
        <v>46</v>
      </c>
      <c r="C24" s="533"/>
      <c r="D24" s="508"/>
      <c r="E24" s="508"/>
      <c r="F24" s="508"/>
      <c r="G24" s="534">
        <f>G23/1.18</f>
        <v>23758.223671186446</v>
      </c>
      <c r="H24" s="461"/>
      <c r="I24" s="444"/>
      <c r="J24" s="500"/>
      <c r="K24" s="500"/>
    </row>
    <row r="25" spans="1:12" ht="18" customHeight="1">
      <c r="A25" s="538">
        <v>13</v>
      </c>
      <c r="B25" s="224" t="s">
        <v>2005</v>
      </c>
      <c r="C25" s="539"/>
      <c r="D25" s="539"/>
      <c r="E25" s="539"/>
      <c r="F25" s="515">
        <v>7.4999999999999997E-2</v>
      </c>
      <c r="G25" s="517">
        <f>F25*G24</f>
        <v>1781.8667753389834</v>
      </c>
      <c r="H25" s="464"/>
      <c r="I25" s="444"/>
      <c r="J25" s="500"/>
      <c r="K25" s="500"/>
    </row>
    <row r="26" spans="1:12" ht="18" customHeight="1">
      <c r="A26" s="513">
        <v>14</v>
      </c>
      <c r="B26" s="514" t="s">
        <v>1306</v>
      </c>
      <c r="C26" s="540"/>
      <c r="D26" s="541"/>
      <c r="E26" s="542"/>
      <c r="F26" s="541"/>
      <c r="G26" s="517">
        <v>3666.06</v>
      </c>
      <c r="H26" s="500"/>
      <c r="I26" s="500"/>
      <c r="J26" s="500"/>
      <c r="K26" s="500"/>
    </row>
    <row r="27" spans="1:12" ht="17.25" customHeight="1">
      <c r="A27" s="513">
        <v>15</v>
      </c>
      <c r="B27" s="472" t="s">
        <v>69</v>
      </c>
      <c r="C27" s="540"/>
      <c r="D27" s="185" t="s">
        <v>63</v>
      </c>
      <c r="E27" s="526">
        <v>0.65</v>
      </c>
      <c r="F27" s="208">
        <f>719.45*1.029</f>
        <v>740.31404999999995</v>
      </c>
      <c r="G27" s="517">
        <f>E27*F27</f>
        <v>481.20413249999996</v>
      </c>
      <c r="H27" s="473"/>
      <c r="I27" s="500"/>
      <c r="J27" s="500"/>
      <c r="K27" s="500"/>
    </row>
    <row r="28" spans="1:12" ht="21" customHeight="1">
      <c r="A28" s="513">
        <v>16</v>
      </c>
      <c r="B28" s="295" t="s">
        <v>1902</v>
      </c>
      <c r="C28" s="540"/>
      <c r="D28" s="185"/>
      <c r="E28" s="526"/>
      <c r="F28" s="208"/>
      <c r="G28" s="543"/>
      <c r="H28" s="308"/>
      <c r="I28" s="500"/>
      <c r="J28" s="500"/>
      <c r="K28" s="500"/>
    </row>
    <row r="29" spans="1:12" ht="19.5" customHeight="1">
      <c r="A29" s="513" t="s">
        <v>1358</v>
      </c>
      <c r="B29" s="295" t="s">
        <v>1915</v>
      </c>
      <c r="C29" s="540"/>
      <c r="D29" s="185"/>
      <c r="E29" s="526"/>
      <c r="F29" s="342">
        <v>0.02</v>
      </c>
      <c r="G29" s="543">
        <f>F29*G24</f>
        <v>475.16447342372891</v>
      </c>
      <c r="H29" s="28"/>
      <c r="I29" s="500"/>
      <c r="J29" s="500"/>
      <c r="K29" s="500"/>
    </row>
    <row r="30" spans="1:12" ht="34.5" customHeight="1">
      <c r="A30" s="526">
        <v>17</v>
      </c>
      <c r="B30" s="299" t="s">
        <v>2672</v>
      </c>
      <c r="C30" s="544"/>
      <c r="D30" s="545"/>
      <c r="E30" s="546"/>
      <c r="F30" s="547"/>
      <c r="G30" s="231">
        <f>(G29+G27+G26+G25+G24)*0.125</f>
        <v>3770.3148815561449</v>
      </c>
      <c r="H30" s="464"/>
      <c r="I30" s="548"/>
      <c r="J30" s="500"/>
      <c r="K30" s="500"/>
    </row>
    <row r="31" spans="1:12" ht="34.5" customHeight="1">
      <c r="A31" s="526">
        <v>18</v>
      </c>
      <c r="B31" s="235" t="s">
        <v>1906</v>
      </c>
      <c r="C31" s="544"/>
      <c r="D31" s="545"/>
      <c r="E31" s="546"/>
      <c r="F31" s="547"/>
      <c r="G31" s="231">
        <f>G30+G27+G26+G25+G24+G29</f>
        <v>33932.833934005299</v>
      </c>
      <c r="H31" s="549"/>
      <c r="I31" s="548"/>
      <c r="J31" s="500"/>
      <c r="K31" s="500"/>
    </row>
    <row r="32" spans="1:12" ht="19.5" customHeight="1">
      <c r="A32" s="526">
        <v>19</v>
      </c>
      <c r="B32" s="224" t="s">
        <v>1867</v>
      </c>
      <c r="C32" s="544"/>
      <c r="D32" s="545"/>
      <c r="E32" s="546"/>
      <c r="F32" s="517">
        <v>0.09</v>
      </c>
      <c r="G32" s="550">
        <f>F32*G31</f>
        <v>3053.9550540604769</v>
      </c>
      <c r="H32" s="551"/>
      <c r="I32" s="490"/>
      <c r="J32" s="500"/>
      <c r="K32" s="500"/>
    </row>
    <row r="33" spans="1:11" ht="19.5" customHeight="1">
      <c r="A33" s="526">
        <v>20</v>
      </c>
      <c r="B33" s="224" t="s">
        <v>1868</v>
      </c>
      <c r="C33" s="544"/>
      <c r="D33" s="545"/>
      <c r="E33" s="546"/>
      <c r="F33" s="552">
        <v>0.09</v>
      </c>
      <c r="G33" s="552">
        <f>F33*G31</f>
        <v>3053.9550540604769</v>
      </c>
      <c r="H33" s="551"/>
      <c r="I33" s="490"/>
      <c r="J33" s="500"/>
      <c r="K33" s="500"/>
    </row>
    <row r="34" spans="1:11" ht="17.25" customHeight="1">
      <c r="A34" s="526">
        <v>21</v>
      </c>
      <c r="B34" s="224" t="s">
        <v>1869</v>
      </c>
      <c r="C34" s="544"/>
      <c r="D34" s="545"/>
      <c r="E34" s="546"/>
      <c r="F34" s="517"/>
      <c r="G34" s="552">
        <f>G31+G32+G33</f>
        <v>40040.744042126251</v>
      </c>
      <c r="H34" s="479"/>
      <c r="I34" s="490"/>
      <c r="J34" s="500"/>
      <c r="K34" s="500"/>
    </row>
    <row r="35" spans="1:11" ht="20.25" customHeight="1">
      <c r="A35" s="526">
        <v>22</v>
      </c>
      <c r="B35" s="235" t="s">
        <v>106</v>
      </c>
      <c r="C35" s="544"/>
      <c r="D35" s="545"/>
      <c r="E35" s="546"/>
      <c r="F35" s="547"/>
      <c r="G35" s="552">
        <f>ROUND(G34,0)</f>
        <v>40041</v>
      </c>
      <c r="H35" s="500"/>
      <c r="I35" s="500"/>
      <c r="J35" s="500"/>
      <c r="K35" s="500"/>
    </row>
    <row r="36" spans="1:11" ht="15">
      <c r="A36" s="498"/>
      <c r="C36" s="493"/>
      <c r="D36" s="493"/>
      <c r="E36" s="493"/>
      <c r="F36" s="493"/>
      <c r="G36" s="499"/>
      <c r="H36" s="500"/>
      <c r="I36" s="500"/>
      <c r="J36" s="500"/>
      <c r="K36" s="500"/>
    </row>
    <row r="37" spans="1:11" ht="18.75" customHeight="1">
      <c r="A37" s="1941" t="s">
        <v>1447</v>
      </c>
      <c r="B37" s="1941"/>
      <c r="C37" s="1941"/>
      <c r="D37" s="1941"/>
      <c r="E37" s="1941"/>
      <c r="F37" s="1941"/>
      <c r="G37" s="1941"/>
    </row>
    <row r="38" spans="1:11" ht="17.25" customHeight="1">
      <c r="A38" s="1942" t="s">
        <v>1448</v>
      </c>
      <c r="B38" s="1942"/>
      <c r="C38" s="1942"/>
      <c r="D38" s="1942"/>
      <c r="E38" s="1942"/>
      <c r="F38" s="1942"/>
      <c r="G38" s="1942"/>
    </row>
    <row r="39" spans="1:11">
      <c r="A39" s="1984"/>
      <c r="B39" s="1984"/>
      <c r="C39" s="1984"/>
      <c r="D39" s="1984"/>
      <c r="E39" s="1984"/>
      <c r="F39" s="1984"/>
      <c r="G39" s="1984"/>
    </row>
    <row r="40" spans="1:11" ht="29.25" customHeight="1">
      <c r="A40" s="1961" t="s">
        <v>2728</v>
      </c>
      <c r="B40" s="1961"/>
      <c r="C40" s="1961"/>
      <c r="D40" s="1961"/>
      <c r="E40" s="1961"/>
      <c r="F40" s="1961"/>
      <c r="G40" s="1961"/>
    </row>
    <row r="41" spans="1:11" ht="17.25" customHeight="1">
      <c r="A41" s="1961" t="s">
        <v>1856</v>
      </c>
      <c r="B41" s="1961"/>
      <c r="C41" s="1961"/>
      <c r="D41" s="1961"/>
      <c r="E41" s="1961"/>
      <c r="F41" s="1961"/>
      <c r="G41" s="1961"/>
    </row>
    <row r="42" spans="1:11">
      <c r="A42" s="369" t="s">
        <v>1450</v>
      </c>
      <c r="B42" s="365"/>
      <c r="C42" s="366"/>
      <c r="D42" s="363"/>
      <c r="E42" s="366"/>
      <c r="F42" s="366"/>
      <c r="G42" s="363"/>
    </row>
    <row r="43" spans="1:11">
      <c r="A43" s="364"/>
      <c r="B43" s="365"/>
      <c r="C43" s="366"/>
      <c r="D43" s="363"/>
      <c r="E43" s="366"/>
      <c r="F43" s="366"/>
      <c r="G43" s="363"/>
    </row>
    <row r="48" spans="1:11" ht="15.75">
      <c r="B48" s="553"/>
    </row>
    <row r="49" spans="1:4" ht="15.75">
      <c r="A49" s="493"/>
      <c r="B49" s="554"/>
      <c r="C49" s="553"/>
      <c r="D49" s="493"/>
    </row>
    <row r="50" spans="1:4" ht="14.25">
      <c r="C50" s="555"/>
      <c r="D50" s="556"/>
    </row>
  </sheetData>
  <mergeCells count="15">
    <mergeCell ref="B2:D2"/>
    <mergeCell ref="L3:M3"/>
    <mergeCell ref="A6:A7"/>
    <mergeCell ref="B6:B7"/>
    <mergeCell ref="C6:C7"/>
    <mergeCell ref="D6:D7"/>
    <mergeCell ref="E6:G6"/>
    <mergeCell ref="B4:F4"/>
    <mergeCell ref="A37:G37"/>
    <mergeCell ref="A38:G38"/>
    <mergeCell ref="A40:G40"/>
    <mergeCell ref="A41:G41"/>
    <mergeCell ref="A11:A12"/>
    <mergeCell ref="A19:A22"/>
    <mergeCell ref="A39:G39"/>
  </mergeCells>
  <conditionalFormatting sqref="B23">
    <cfRule type="cellIs" dxfId="60" priority="2" stopIfTrue="1" operator="equal">
      <formula>"?"</formula>
    </cfRule>
  </conditionalFormatting>
  <conditionalFormatting sqref="B24">
    <cfRule type="cellIs" dxfId="59" priority="1" stopIfTrue="1" operator="equal">
      <formula>"?"</formula>
    </cfRule>
  </conditionalFormatting>
  <pageMargins left="1.0236220472440944" right="0.19685039370078741" top="0.70866141732283472" bottom="0.51181102362204722" header="0.78740157480314965" footer="7.874015748031496E-2"/>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Normal="100" workbookViewId="0">
      <pane xSplit="2" ySplit="9" topLeftCell="C49" activePane="bottomRight" state="frozen"/>
      <selection pane="topRight" activeCell="C1" sqref="C1"/>
      <selection pane="bottomLeft" activeCell="A10" sqref="A10"/>
      <selection pane="bottomRight" activeCell="I50" sqref="I50"/>
    </sheetView>
  </sheetViews>
  <sheetFormatPr defaultRowHeight="12.75"/>
  <cols>
    <col min="1" max="1" width="4.140625" style="284" customWidth="1"/>
    <col min="2" max="2" width="44.7109375" style="28" customWidth="1"/>
    <col min="3" max="3" width="12.7109375" style="28" customWidth="1"/>
    <col min="4" max="4" width="7.5703125" style="28" customWidth="1"/>
    <col min="5" max="5" width="15.140625" style="28" customWidth="1"/>
    <col min="6" max="6" width="6.42578125" style="28" customWidth="1"/>
    <col min="7" max="7" width="12" style="28" customWidth="1"/>
    <col min="8" max="8" width="6.7109375" style="28" customWidth="1"/>
    <col min="9" max="9" width="16.140625" style="28" customWidth="1"/>
    <col min="10" max="10" width="5.85546875" style="28" customWidth="1"/>
    <col min="11" max="11" width="12.28515625" style="28" customWidth="1"/>
    <col min="12" max="12" width="6" style="28" customWidth="1"/>
    <col min="13" max="13" width="12" style="28" customWidth="1"/>
    <col min="14" max="14" width="22.28515625" style="28" customWidth="1"/>
    <col min="15" max="15" width="17.85546875" style="28" customWidth="1"/>
    <col min="16" max="16" width="6" style="28" bestFit="1" customWidth="1"/>
    <col min="17" max="17" width="5" style="28" bestFit="1" customWidth="1"/>
    <col min="18" max="18" width="9.5703125" style="28" bestFit="1" customWidth="1"/>
    <col min="19" max="19" width="11.85546875" style="28" bestFit="1" customWidth="1"/>
    <col min="20" max="256" width="9.140625" style="28"/>
    <col min="257" max="257" width="4.140625" style="28" customWidth="1"/>
    <col min="258" max="258" width="39.85546875" style="28" customWidth="1"/>
    <col min="259" max="259" width="12.7109375" style="28" customWidth="1"/>
    <col min="260" max="260" width="5.28515625" style="28" customWidth="1"/>
    <col min="261" max="261" width="10.7109375" style="28" bestFit="1" customWidth="1"/>
    <col min="262" max="262" width="6.42578125" style="28" customWidth="1"/>
    <col min="263" max="263" width="12" style="28" customWidth="1"/>
    <col min="264" max="264" width="6.7109375" style="28" bestFit="1" customWidth="1"/>
    <col min="265" max="265" width="11.7109375" style="28" customWidth="1"/>
    <col min="266" max="266" width="5.85546875" style="28" customWidth="1"/>
    <col min="267" max="267" width="12.28515625" style="28" customWidth="1"/>
    <col min="268" max="268" width="6" style="28" customWidth="1"/>
    <col min="269" max="269" width="12" style="28" customWidth="1"/>
    <col min="270" max="270" width="22.28515625" style="28" customWidth="1"/>
    <col min="271" max="271" width="17.85546875" style="28" customWidth="1"/>
    <col min="272" max="272" width="6" style="28" bestFit="1" customWidth="1"/>
    <col min="273" max="273" width="5" style="28" bestFit="1" customWidth="1"/>
    <col min="274" max="274" width="9.5703125" style="28" bestFit="1" customWidth="1"/>
    <col min="275" max="275" width="11.85546875" style="28" bestFit="1" customWidth="1"/>
    <col min="276" max="512" width="9.140625" style="28"/>
    <col min="513" max="513" width="4.140625" style="28" customWidth="1"/>
    <col min="514" max="514" width="39.85546875" style="28" customWidth="1"/>
    <col min="515" max="515" width="12.7109375" style="28" customWidth="1"/>
    <col min="516" max="516" width="5.28515625" style="28" customWidth="1"/>
    <col min="517" max="517" width="10.7109375" style="28" bestFit="1" customWidth="1"/>
    <col min="518" max="518" width="6.42578125" style="28" customWidth="1"/>
    <col min="519" max="519" width="12" style="28" customWidth="1"/>
    <col min="520" max="520" width="6.7109375" style="28" bestFit="1" customWidth="1"/>
    <col min="521" max="521" width="11.7109375" style="28" customWidth="1"/>
    <col min="522" max="522" width="5.85546875" style="28" customWidth="1"/>
    <col min="523" max="523" width="12.28515625" style="28" customWidth="1"/>
    <col min="524" max="524" width="6" style="28" customWidth="1"/>
    <col min="525" max="525" width="12" style="28" customWidth="1"/>
    <col min="526" max="526" width="22.28515625" style="28" customWidth="1"/>
    <col min="527" max="527" width="17.85546875" style="28" customWidth="1"/>
    <col min="528" max="528" width="6" style="28" bestFit="1" customWidth="1"/>
    <col min="529" max="529" width="5" style="28" bestFit="1" customWidth="1"/>
    <col min="530" max="530" width="9.5703125" style="28" bestFit="1" customWidth="1"/>
    <col min="531" max="531" width="11.85546875" style="28" bestFit="1" customWidth="1"/>
    <col min="532" max="768" width="9.140625" style="28"/>
    <col min="769" max="769" width="4.140625" style="28" customWidth="1"/>
    <col min="770" max="770" width="39.85546875" style="28" customWidth="1"/>
    <col min="771" max="771" width="12.7109375" style="28" customWidth="1"/>
    <col min="772" max="772" width="5.28515625" style="28" customWidth="1"/>
    <col min="773" max="773" width="10.7109375" style="28" bestFit="1" customWidth="1"/>
    <col min="774" max="774" width="6.42578125" style="28" customWidth="1"/>
    <col min="775" max="775" width="12" style="28" customWidth="1"/>
    <col min="776" max="776" width="6.7109375" style="28" bestFit="1" customWidth="1"/>
    <col min="777" max="777" width="11.7109375" style="28" customWidth="1"/>
    <col min="778" max="778" width="5.85546875" style="28" customWidth="1"/>
    <col min="779" max="779" width="12.28515625" style="28" customWidth="1"/>
    <col min="780" max="780" width="6" style="28" customWidth="1"/>
    <col min="781" max="781" width="12" style="28" customWidth="1"/>
    <col min="782" max="782" width="22.28515625" style="28" customWidth="1"/>
    <col min="783" max="783" width="17.85546875" style="28" customWidth="1"/>
    <col min="784" max="784" width="6" style="28" bestFit="1" customWidth="1"/>
    <col min="785" max="785" width="5" style="28" bestFit="1" customWidth="1"/>
    <col min="786" max="786" width="9.5703125" style="28" bestFit="1" customWidth="1"/>
    <col min="787" max="787" width="11.85546875" style="28" bestFit="1" customWidth="1"/>
    <col min="788" max="1024" width="9.140625" style="28"/>
    <col min="1025" max="1025" width="4.140625" style="28" customWidth="1"/>
    <col min="1026" max="1026" width="39.85546875" style="28" customWidth="1"/>
    <col min="1027" max="1027" width="12.7109375" style="28" customWidth="1"/>
    <col min="1028" max="1028" width="5.28515625" style="28" customWidth="1"/>
    <col min="1029" max="1029" width="10.7109375" style="28" bestFit="1" customWidth="1"/>
    <col min="1030" max="1030" width="6.42578125" style="28" customWidth="1"/>
    <col min="1031" max="1031" width="12" style="28" customWidth="1"/>
    <col min="1032" max="1032" width="6.7109375" style="28" bestFit="1" customWidth="1"/>
    <col min="1033" max="1033" width="11.7109375" style="28" customWidth="1"/>
    <col min="1034" max="1034" width="5.85546875" style="28" customWidth="1"/>
    <col min="1035" max="1035" width="12.28515625" style="28" customWidth="1"/>
    <col min="1036" max="1036" width="6" style="28" customWidth="1"/>
    <col min="1037" max="1037" width="12" style="28" customWidth="1"/>
    <col min="1038" max="1038" width="22.28515625" style="28" customWidth="1"/>
    <col min="1039" max="1039" width="17.85546875" style="28" customWidth="1"/>
    <col min="1040" max="1040" width="6" style="28" bestFit="1" customWidth="1"/>
    <col min="1041" max="1041" width="5" style="28" bestFit="1" customWidth="1"/>
    <col min="1042" max="1042" width="9.5703125" style="28" bestFit="1" customWidth="1"/>
    <col min="1043" max="1043" width="11.85546875" style="28" bestFit="1" customWidth="1"/>
    <col min="1044" max="1280" width="9.140625" style="28"/>
    <col min="1281" max="1281" width="4.140625" style="28" customWidth="1"/>
    <col min="1282" max="1282" width="39.85546875" style="28" customWidth="1"/>
    <col min="1283" max="1283" width="12.7109375" style="28" customWidth="1"/>
    <col min="1284" max="1284" width="5.28515625" style="28" customWidth="1"/>
    <col min="1285" max="1285" width="10.7109375" style="28" bestFit="1" customWidth="1"/>
    <col min="1286" max="1286" width="6.42578125" style="28" customWidth="1"/>
    <col min="1287" max="1287" width="12" style="28" customWidth="1"/>
    <col min="1288" max="1288" width="6.7109375" style="28" bestFit="1" customWidth="1"/>
    <col min="1289" max="1289" width="11.7109375" style="28" customWidth="1"/>
    <col min="1290" max="1290" width="5.85546875" style="28" customWidth="1"/>
    <col min="1291" max="1291" width="12.28515625" style="28" customWidth="1"/>
    <col min="1292" max="1292" width="6" style="28" customWidth="1"/>
    <col min="1293" max="1293" width="12" style="28" customWidth="1"/>
    <col min="1294" max="1294" width="22.28515625" style="28" customWidth="1"/>
    <col min="1295" max="1295" width="17.85546875" style="28" customWidth="1"/>
    <col min="1296" max="1296" width="6" style="28" bestFit="1" customWidth="1"/>
    <col min="1297" max="1297" width="5" style="28" bestFit="1" customWidth="1"/>
    <col min="1298" max="1298" width="9.5703125" style="28" bestFit="1" customWidth="1"/>
    <col min="1299" max="1299" width="11.85546875" style="28" bestFit="1" customWidth="1"/>
    <col min="1300" max="1536" width="9.140625" style="28"/>
    <col min="1537" max="1537" width="4.140625" style="28" customWidth="1"/>
    <col min="1538" max="1538" width="39.85546875" style="28" customWidth="1"/>
    <col min="1539" max="1539" width="12.7109375" style="28" customWidth="1"/>
    <col min="1540" max="1540" width="5.28515625" style="28" customWidth="1"/>
    <col min="1541" max="1541" width="10.7109375" style="28" bestFit="1" customWidth="1"/>
    <col min="1542" max="1542" width="6.42578125" style="28" customWidth="1"/>
    <col min="1543" max="1543" width="12" style="28" customWidth="1"/>
    <col min="1544" max="1544" width="6.7109375" style="28" bestFit="1" customWidth="1"/>
    <col min="1545" max="1545" width="11.7109375" style="28" customWidth="1"/>
    <col min="1546" max="1546" width="5.85546875" style="28" customWidth="1"/>
    <col min="1547" max="1547" width="12.28515625" style="28" customWidth="1"/>
    <col min="1548" max="1548" width="6" style="28" customWidth="1"/>
    <col min="1549" max="1549" width="12" style="28" customWidth="1"/>
    <col min="1550" max="1550" width="22.28515625" style="28" customWidth="1"/>
    <col min="1551" max="1551" width="17.85546875" style="28" customWidth="1"/>
    <col min="1552" max="1552" width="6" style="28" bestFit="1" customWidth="1"/>
    <col min="1553" max="1553" width="5" style="28" bestFit="1" customWidth="1"/>
    <col min="1554" max="1554" width="9.5703125" style="28" bestFit="1" customWidth="1"/>
    <col min="1555" max="1555" width="11.85546875" style="28" bestFit="1" customWidth="1"/>
    <col min="1556" max="1792" width="9.140625" style="28"/>
    <col min="1793" max="1793" width="4.140625" style="28" customWidth="1"/>
    <col min="1794" max="1794" width="39.85546875" style="28" customWidth="1"/>
    <col min="1795" max="1795" width="12.7109375" style="28" customWidth="1"/>
    <col min="1796" max="1796" width="5.28515625" style="28" customWidth="1"/>
    <col min="1797" max="1797" width="10.7109375" style="28" bestFit="1" customWidth="1"/>
    <col min="1798" max="1798" width="6.42578125" style="28" customWidth="1"/>
    <col min="1799" max="1799" width="12" style="28" customWidth="1"/>
    <col min="1800" max="1800" width="6.7109375" style="28" bestFit="1" customWidth="1"/>
    <col min="1801" max="1801" width="11.7109375" style="28" customWidth="1"/>
    <col min="1802" max="1802" width="5.85546875" style="28" customWidth="1"/>
    <col min="1803" max="1803" width="12.28515625" style="28" customWidth="1"/>
    <col min="1804" max="1804" width="6" style="28" customWidth="1"/>
    <col min="1805" max="1805" width="12" style="28" customWidth="1"/>
    <col min="1806" max="1806" width="22.28515625" style="28" customWidth="1"/>
    <col min="1807" max="1807" width="17.85546875" style="28" customWidth="1"/>
    <col min="1808" max="1808" width="6" style="28" bestFit="1" customWidth="1"/>
    <col min="1809" max="1809" width="5" style="28" bestFit="1" customWidth="1"/>
    <col min="1810" max="1810" width="9.5703125" style="28" bestFit="1" customWidth="1"/>
    <col min="1811" max="1811" width="11.85546875" style="28" bestFit="1" customWidth="1"/>
    <col min="1812" max="2048" width="9.140625" style="28"/>
    <col min="2049" max="2049" width="4.140625" style="28" customWidth="1"/>
    <col min="2050" max="2050" width="39.85546875" style="28" customWidth="1"/>
    <col min="2051" max="2051" width="12.7109375" style="28" customWidth="1"/>
    <col min="2052" max="2052" width="5.28515625" style="28" customWidth="1"/>
    <col min="2053" max="2053" width="10.7109375" style="28" bestFit="1" customWidth="1"/>
    <col min="2054" max="2054" width="6.42578125" style="28" customWidth="1"/>
    <col min="2055" max="2055" width="12" style="28" customWidth="1"/>
    <col min="2056" max="2056" width="6.7109375" style="28" bestFit="1" customWidth="1"/>
    <col min="2057" max="2057" width="11.7109375" style="28" customWidth="1"/>
    <col min="2058" max="2058" width="5.85546875" style="28" customWidth="1"/>
    <col min="2059" max="2059" width="12.28515625" style="28" customWidth="1"/>
    <col min="2060" max="2060" width="6" style="28" customWidth="1"/>
    <col min="2061" max="2061" width="12" style="28" customWidth="1"/>
    <col min="2062" max="2062" width="22.28515625" style="28" customWidth="1"/>
    <col min="2063" max="2063" width="17.85546875" style="28" customWidth="1"/>
    <col min="2064" max="2064" width="6" style="28" bestFit="1" customWidth="1"/>
    <col min="2065" max="2065" width="5" style="28" bestFit="1" customWidth="1"/>
    <col min="2066" max="2066" width="9.5703125" style="28" bestFit="1" customWidth="1"/>
    <col min="2067" max="2067" width="11.85546875" style="28" bestFit="1" customWidth="1"/>
    <col min="2068" max="2304" width="9.140625" style="28"/>
    <col min="2305" max="2305" width="4.140625" style="28" customWidth="1"/>
    <col min="2306" max="2306" width="39.85546875" style="28" customWidth="1"/>
    <col min="2307" max="2307" width="12.7109375" style="28" customWidth="1"/>
    <col min="2308" max="2308" width="5.28515625" style="28" customWidth="1"/>
    <col min="2309" max="2309" width="10.7109375" style="28" bestFit="1" customWidth="1"/>
    <col min="2310" max="2310" width="6.42578125" style="28" customWidth="1"/>
    <col min="2311" max="2311" width="12" style="28" customWidth="1"/>
    <col min="2312" max="2312" width="6.7109375" style="28" bestFit="1" customWidth="1"/>
    <col min="2313" max="2313" width="11.7109375" style="28" customWidth="1"/>
    <col min="2314" max="2314" width="5.85546875" style="28" customWidth="1"/>
    <col min="2315" max="2315" width="12.28515625" style="28" customWidth="1"/>
    <col min="2316" max="2316" width="6" style="28" customWidth="1"/>
    <col min="2317" max="2317" width="12" style="28" customWidth="1"/>
    <col min="2318" max="2318" width="22.28515625" style="28" customWidth="1"/>
    <col min="2319" max="2319" width="17.85546875" style="28" customWidth="1"/>
    <col min="2320" max="2320" width="6" style="28" bestFit="1" customWidth="1"/>
    <col min="2321" max="2321" width="5" style="28" bestFit="1" customWidth="1"/>
    <col min="2322" max="2322" width="9.5703125" style="28" bestFit="1" customWidth="1"/>
    <col min="2323" max="2323" width="11.85546875" style="28" bestFit="1" customWidth="1"/>
    <col min="2324" max="2560" width="9.140625" style="28"/>
    <col min="2561" max="2561" width="4.140625" style="28" customWidth="1"/>
    <col min="2562" max="2562" width="39.85546875" style="28" customWidth="1"/>
    <col min="2563" max="2563" width="12.7109375" style="28" customWidth="1"/>
    <col min="2564" max="2564" width="5.28515625" style="28" customWidth="1"/>
    <col min="2565" max="2565" width="10.7109375" style="28" bestFit="1" customWidth="1"/>
    <col min="2566" max="2566" width="6.42578125" style="28" customWidth="1"/>
    <col min="2567" max="2567" width="12" style="28" customWidth="1"/>
    <col min="2568" max="2568" width="6.7109375" style="28" bestFit="1" customWidth="1"/>
    <col min="2569" max="2569" width="11.7109375" style="28" customWidth="1"/>
    <col min="2570" max="2570" width="5.85546875" style="28" customWidth="1"/>
    <col min="2571" max="2571" width="12.28515625" style="28" customWidth="1"/>
    <col min="2572" max="2572" width="6" style="28" customWidth="1"/>
    <col min="2573" max="2573" width="12" style="28" customWidth="1"/>
    <col min="2574" max="2574" width="22.28515625" style="28" customWidth="1"/>
    <col min="2575" max="2575" width="17.85546875" style="28" customWidth="1"/>
    <col min="2576" max="2576" width="6" style="28" bestFit="1" customWidth="1"/>
    <col min="2577" max="2577" width="5" style="28" bestFit="1" customWidth="1"/>
    <col min="2578" max="2578" width="9.5703125" style="28" bestFit="1" customWidth="1"/>
    <col min="2579" max="2579" width="11.85546875" style="28" bestFit="1" customWidth="1"/>
    <col min="2580" max="2816" width="9.140625" style="28"/>
    <col min="2817" max="2817" width="4.140625" style="28" customWidth="1"/>
    <col min="2818" max="2818" width="39.85546875" style="28" customWidth="1"/>
    <col min="2819" max="2819" width="12.7109375" style="28" customWidth="1"/>
    <col min="2820" max="2820" width="5.28515625" style="28" customWidth="1"/>
    <col min="2821" max="2821" width="10.7109375" style="28" bestFit="1" customWidth="1"/>
    <col min="2822" max="2822" width="6.42578125" style="28" customWidth="1"/>
    <col min="2823" max="2823" width="12" style="28" customWidth="1"/>
    <col min="2824" max="2824" width="6.7109375" style="28" bestFit="1" customWidth="1"/>
    <col min="2825" max="2825" width="11.7109375" style="28" customWidth="1"/>
    <col min="2826" max="2826" width="5.85546875" style="28" customWidth="1"/>
    <col min="2827" max="2827" width="12.28515625" style="28" customWidth="1"/>
    <col min="2828" max="2828" width="6" style="28" customWidth="1"/>
    <col min="2829" max="2829" width="12" style="28" customWidth="1"/>
    <col min="2830" max="2830" width="22.28515625" style="28" customWidth="1"/>
    <col min="2831" max="2831" width="17.85546875" style="28" customWidth="1"/>
    <col min="2832" max="2832" width="6" style="28" bestFit="1" customWidth="1"/>
    <col min="2833" max="2833" width="5" style="28" bestFit="1" customWidth="1"/>
    <col min="2834" max="2834" width="9.5703125" style="28" bestFit="1" customWidth="1"/>
    <col min="2835" max="2835" width="11.85546875" style="28" bestFit="1" customWidth="1"/>
    <col min="2836" max="3072" width="9.140625" style="28"/>
    <col min="3073" max="3073" width="4.140625" style="28" customWidth="1"/>
    <col min="3074" max="3074" width="39.85546875" style="28" customWidth="1"/>
    <col min="3075" max="3075" width="12.7109375" style="28" customWidth="1"/>
    <col min="3076" max="3076" width="5.28515625" style="28" customWidth="1"/>
    <col min="3077" max="3077" width="10.7109375" style="28" bestFit="1" customWidth="1"/>
    <col min="3078" max="3078" width="6.42578125" style="28" customWidth="1"/>
    <col min="3079" max="3079" width="12" style="28" customWidth="1"/>
    <col min="3080" max="3080" width="6.7109375" style="28" bestFit="1" customWidth="1"/>
    <col min="3081" max="3081" width="11.7109375" style="28" customWidth="1"/>
    <col min="3082" max="3082" width="5.85546875" style="28" customWidth="1"/>
    <col min="3083" max="3083" width="12.28515625" style="28" customWidth="1"/>
    <col min="3084" max="3084" width="6" style="28" customWidth="1"/>
    <col min="3085" max="3085" width="12" style="28" customWidth="1"/>
    <col min="3086" max="3086" width="22.28515625" style="28" customWidth="1"/>
    <col min="3087" max="3087" width="17.85546875" style="28" customWidth="1"/>
    <col min="3088" max="3088" width="6" style="28" bestFit="1" customWidth="1"/>
    <col min="3089" max="3089" width="5" style="28" bestFit="1" customWidth="1"/>
    <col min="3090" max="3090" width="9.5703125" style="28" bestFit="1" customWidth="1"/>
    <col min="3091" max="3091" width="11.85546875" style="28" bestFit="1" customWidth="1"/>
    <col min="3092" max="3328" width="9.140625" style="28"/>
    <col min="3329" max="3329" width="4.140625" style="28" customWidth="1"/>
    <col min="3330" max="3330" width="39.85546875" style="28" customWidth="1"/>
    <col min="3331" max="3331" width="12.7109375" style="28" customWidth="1"/>
    <col min="3332" max="3332" width="5.28515625" style="28" customWidth="1"/>
    <col min="3333" max="3333" width="10.7109375" style="28" bestFit="1" customWidth="1"/>
    <col min="3334" max="3334" width="6.42578125" style="28" customWidth="1"/>
    <col min="3335" max="3335" width="12" style="28" customWidth="1"/>
    <col min="3336" max="3336" width="6.7109375" style="28" bestFit="1" customWidth="1"/>
    <col min="3337" max="3337" width="11.7109375" style="28" customWidth="1"/>
    <col min="3338" max="3338" width="5.85546875" style="28" customWidth="1"/>
    <col min="3339" max="3339" width="12.28515625" style="28" customWidth="1"/>
    <col min="3340" max="3340" width="6" style="28" customWidth="1"/>
    <col min="3341" max="3341" width="12" style="28" customWidth="1"/>
    <col min="3342" max="3342" width="22.28515625" style="28" customWidth="1"/>
    <col min="3343" max="3343" width="17.85546875" style="28" customWidth="1"/>
    <col min="3344" max="3344" width="6" style="28" bestFit="1" customWidth="1"/>
    <col min="3345" max="3345" width="5" style="28" bestFit="1" customWidth="1"/>
    <col min="3346" max="3346" width="9.5703125" style="28" bestFit="1" customWidth="1"/>
    <col min="3347" max="3347" width="11.85546875" style="28" bestFit="1" customWidth="1"/>
    <col min="3348" max="3584" width="9.140625" style="28"/>
    <col min="3585" max="3585" width="4.140625" style="28" customWidth="1"/>
    <col min="3586" max="3586" width="39.85546875" style="28" customWidth="1"/>
    <col min="3587" max="3587" width="12.7109375" style="28" customWidth="1"/>
    <col min="3588" max="3588" width="5.28515625" style="28" customWidth="1"/>
    <col min="3589" max="3589" width="10.7109375" style="28" bestFit="1" customWidth="1"/>
    <col min="3590" max="3590" width="6.42578125" style="28" customWidth="1"/>
    <col min="3591" max="3591" width="12" style="28" customWidth="1"/>
    <col min="3592" max="3592" width="6.7109375" style="28" bestFit="1" customWidth="1"/>
    <col min="3593" max="3593" width="11.7109375" style="28" customWidth="1"/>
    <col min="3594" max="3594" width="5.85546875" style="28" customWidth="1"/>
    <col min="3595" max="3595" width="12.28515625" style="28" customWidth="1"/>
    <col min="3596" max="3596" width="6" style="28" customWidth="1"/>
    <col min="3597" max="3597" width="12" style="28" customWidth="1"/>
    <col min="3598" max="3598" width="22.28515625" style="28" customWidth="1"/>
    <col min="3599" max="3599" width="17.85546875" style="28" customWidth="1"/>
    <col min="3600" max="3600" width="6" style="28" bestFit="1" customWidth="1"/>
    <col min="3601" max="3601" width="5" style="28" bestFit="1" customWidth="1"/>
    <col min="3602" max="3602" width="9.5703125" style="28" bestFit="1" customWidth="1"/>
    <col min="3603" max="3603" width="11.85546875" style="28" bestFit="1" customWidth="1"/>
    <col min="3604" max="3840" width="9.140625" style="28"/>
    <col min="3841" max="3841" width="4.140625" style="28" customWidth="1"/>
    <col min="3842" max="3842" width="39.85546875" style="28" customWidth="1"/>
    <col min="3843" max="3843" width="12.7109375" style="28" customWidth="1"/>
    <col min="3844" max="3844" width="5.28515625" style="28" customWidth="1"/>
    <col min="3845" max="3845" width="10.7109375" style="28" bestFit="1" customWidth="1"/>
    <col min="3846" max="3846" width="6.42578125" style="28" customWidth="1"/>
    <col min="3847" max="3847" width="12" style="28" customWidth="1"/>
    <col min="3848" max="3848" width="6.7109375" style="28" bestFit="1" customWidth="1"/>
    <col min="3849" max="3849" width="11.7109375" style="28" customWidth="1"/>
    <col min="3850" max="3850" width="5.85546875" style="28" customWidth="1"/>
    <col min="3851" max="3851" width="12.28515625" style="28" customWidth="1"/>
    <col min="3852" max="3852" width="6" style="28" customWidth="1"/>
    <col min="3853" max="3853" width="12" style="28" customWidth="1"/>
    <col min="3854" max="3854" width="22.28515625" style="28" customWidth="1"/>
    <col min="3855" max="3855" width="17.85546875" style="28" customWidth="1"/>
    <col min="3856" max="3856" width="6" style="28" bestFit="1" customWidth="1"/>
    <col min="3857" max="3857" width="5" style="28" bestFit="1" customWidth="1"/>
    <col min="3858" max="3858" width="9.5703125" style="28" bestFit="1" customWidth="1"/>
    <col min="3859" max="3859" width="11.85546875" style="28" bestFit="1" customWidth="1"/>
    <col min="3860" max="4096" width="9.140625" style="28"/>
    <col min="4097" max="4097" width="4.140625" style="28" customWidth="1"/>
    <col min="4098" max="4098" width="39.85546875" style="28" customWidth="1"/>
    <col min="4099" max="4099" width="12.7109375" style="28" customWidth="1"/>
    <col min="4100" max="4100" width="5.28515625" style="28" customWidth="1"/>
    <col min="4101" max="4101" width="10.7109375" style="28" bestFit="1" customWidth="1"/>
    <col min="4102" max="4102" width="6.42578125" style="28" customWidth="1"/>
    <col min="4103" max="4103" width="12" style="28" customWidth="1"/>
    <col min="4104" max="4104" width="6.7109375" style="28" bestFit="1" customWidth="1"/>
    <col min="4105" max="4105" width="11.7109375" style="28" customWidth="1"/>
    <col min="4106" max="4106" width="5.85546875" style="28" customWidth="1"/>
    <col min="4107" max="4107" width="12.28515625" style="28" customWidth="1"/>
    <col min="4108" max="4108" width="6" style="28" customWidth="1"/>
    <col min="4109" max="4109" width="12" style="28" customWidth="1"/>
    <col min="4110" max="4110" width="22.28515625" style="28" customWidth="1"/>
    <col min="4111" max="4111" width="17.85546875" style="28" customWidth="1"/>
    <col min="4112" max="4112" width="6" style="28" bestFit="1" customWidth="1"/>
    <col min="4113" max="4113" width="5" style="28" bestFit="1" customWidth="1"/>
    <col min="4114" max="4114" width="9.5703125" style="28" bestFit="1" customWidth="1"/>
    <col min="4115" max="4115" width="11.85546875" style="28" bestFit="1" customWidth="1"/>
    <col min="4116" max="4352" width="9.140625" style="28"/>
    <col min="4353" max="4353" width="4.140625" style="28" customWidth="1"/>
    <col min="4354" max="4354" width="39.85546875" style="28" customWidth="1"/>
    <col min="4355" max="4355" width="12.7109375" style="28" customWidth="1"/>
    <col min="4356" max="4356" width="5.28515625" style="28" customWidth="1"/>
    <col min="4357" max="4357" width="10.7109375" style="28" bestFit="1" customWidth="1"/>
    <col min="4358" max="4358" width="6.42578125" style="28" customWidth="1"/>
    <col min="4359" max="4359" width="12" style="28" customWidth="1"/>
    <col min="4360" max="4360" width="6.7109375" style="28" bestFit="1" customWidth="1"/>
    <col min="4361" max="4361" width="11.7109375" style="28" customWidth="1"/>
    <col min="4362" max="4362" width="5.85546875" style="28" customWidth="1"/>
    <col min="4363" max="4363" width="12.28515625" style="28" customWidth="1"/>
    <col min="4364" max="4364" width="6" style="28" customWidth="1"/>
    <col min="4365" max="4365" width="12" style="28" customWidth="1"/>
    <col min="4366" max="4366" width="22.28515625" style="28" customWidth="1"/>
    <col min="4367" max="4367" width="17.85546875" style="28" customWidth="1"/>
    <col min="4368" max="4368" width="6" style="28" bestFit="1" customWidth="1"/>
    <col min="4369" max="4369" width="5" style="28" bestFit="1" customWidth="1"/>
    <col min="4370" max="4370" width="9.5703125" style="28" bestFit="1" customWidth="1"/>
    <col min="4371" max="4371" width="11.85546875" style="28" bestFit="1" customWidth="1"/>
    <col min="4372" max="4608" width="9.140625" style="28"/>
    <col min="4609" max="4609" width="4.140625" style="28" customWidth="1"/>
    <col min="4610" max="4610" width="39.85546875" style="28" customWidth="1"/>
    <col min="4611" max="4611" width="12.7109375" style="28" customWidth="1"/>
    <col min="4612" max="4612" width="5.28515625" style="28" customWidth="1"/>
    <col min="4613" max="4613" width="10.7109375" style="28" bestFit="1" customWidth="1"/>
    <col min="4614" max="4614" width="6.42578125" style="28" customWidth="1"/>
    <col min="4615" max="4615" width="12" style="28" customWidth="1"/>
    <col min="4616" max="4616" width="6.7109375" style="28" bestFit="1" customWidth="1"/>
    <col min="4617" max="4617" width="11.7109375" style="28" customWidth="1"/>
    <col min="4618" max="4618" width="5.85546875" style="28" customWidth="1"/>
    <col min="4619" max="4619" width="12.28515625" style="28" customWidth="1"/>
    <col min="4620" max="4620" width="6" style="28" customWidth="1"/>
    <col min="4621" max="4621" width="12" style="28" customWidth="1"/>
    <col min="4622" max="4622" width="22.28515625" style="28" customWidth="1"/>
    <col min="4623" max="4623" width="17.85546875" style="28" customWidth="1"/>
    <col min="4624" max="4624" width="6" style="28" bestFit="1" customWidth="1"/>
    <col min="4625" max="4625" width="5" style="28" bestFit="1" customWidth="1"/>
    <col min="4626" max="4626" width="9.5703125" style="28" bestFit="1" customWidth="1"/>
    <col min="4627" max="4627" width="11.85546875" style="28" bestFit="1" customWidth="1"/>
    <col min="4628" max="4864" width="9.140625" style="28"/>
    <col min="4865" max="4865" width="4.140625" style="28" customWidth="1"/>
    <col min="4866" max="4866" width="39.85546875" style="28" customWidth="1"/>
    <col min="4867" max="4867" width="12.7109375" style="28" customWidth="1"/>
    <col min="4868" max="4868" width="5.28515625" style="28" customWidth="1"/>
    <col min="4869" max="4869" width="10.7109375" style="28" bestFit="1" customWidth="1"/>
    <col min="4870" max="4870" width="6.42578125" style="28" customWidth="1"/>
    <col min="4871" max="4871" width="12" style="28" customWidth="1"/>
    <col min="4872" max="4872" width="6.7109375" style="28" bestFit="1" customWidth="1"/>
    <col min="4873" max="4873" width="11.7109375" style="28" customWidth="1"/>
    <col min="4874" max="4874" width="5.85546875" style="28" customWidth="1"/>
    <col min="4875" max="4875" width="12.28515625" style="28" customWidth="1"/>
    <col min="4876" max="4876" width="6" style="28" customWidth="1"/>
    <col min="4877" max="4877" width="12" style="28" customWidth="1"/>
    <col min="4878" max="4878" width="22.28515625" style="28" customWidth="1"/>
    <col min="4879" max="4879" width="17.85546875" style="28" customWidth="1"/>
    <col min="4880" max="4880" width="6" style="28" bestFit="1" customWidth="1"/>
    <col min="4881" max="4881" width="5" style="28" bestFit="1" customWidth="1"/>
    <col min="4882" max="4882" width="9.5703125" style="28" bestFit="1" customWidth="1"/>
    <col min="4883" max="4883" width="11.85546875" style="28" bestFit="1" customWidth="1"/>
    <col min="4884" max="5120" width="9.140625" style="28"/>
    <col min="5121" max="5121" width="4.140625" style="28" customWidth="1"/>
    <col min="5122" max="5122" width="39.85546875" style="28" customWidth="1"/>
    <col min="5123" max="5123" width="12.7109375" style="28" customWidth="1"/>
    <col min="5124" max="5124" width="5.28515625" style="28" customWidth="1"/>
    <col min="5125" max="5125" width="10.7109375" style="28" bestFit="1" customWidth="1"/>
    <col min="5126" max="5126" width="6.42578125" style="28" customWidth="1"/>
    <col min="5127" max="5127" width="12" style="28" customWidth="1"/>
    <col min="5128" max="5128" width="6.7109375" style="28" bestFit="1" customWidth="1"/>
    <col min="5129" max="5129" width="11.7109375" style="28" customWidth="1"/>
    <col min="5130" max="5130" width="5.85546875" style="28" customWidth="1"/>
    <col min="5131" max="5131" width="12.28515625" style="28" customWidth="1"/>
    <col min="5132" max="5132" width="6" style="28" customWidth="1"/>
    <col min="5133" max="5133" width="12" style="28" customWidth="1"/>
    <col min="5134" max="5134" width="22.28515625" style="28" customWidth="1"/>
    <col min="5135" max="5135" width="17.85546875" style="28" customWidth="1"/>
    <col min="5136" max="5136" width="6" style="28" bestFit="1" customWidth="1"/>
    <col min="5137" max="5137" width="5" style="28" bestFit="1" customWidth="1"/>
    <col min="5138" max="5138" width="9.5703125" style="28" bestFit="1" customWidth="1"/>
    <col min="5139" max="5139" width="11.85546875" style="28" bestFit="1" customWidth="1"/>
    <col min="5140" max="5376" width="9.140625" style="28"/>
    <col min="5377" max="5377" width="4.140625" style="28" customWidth="1"/>
    <col min="5378" max="5378" width="39.85546875" style="28" customWidth="1"/>
    <col min="5379" max="5379" width="12.7109375" style="28" customWidth="1"/>
    <col min="5380" max="5380" width="5.28515625" style="28" customWidth="1"/>
    <col min="5381" max="5381" width="10.7109375" style="28" bestFit="1" customWidth="1"/>
    <col min="5382" max="5382" width="6.42578125" style="28" customWidth="1"/>
    <col min="5383" max="5383" width="12" style="28" customWidth="1"/>
    <col min="5384" max="5384" width="6.7109375" style="28" bestFit="1" customWidth="1"/>
    <col min="5385" max="5385" width="11.7109375" style="28" customWidth="1"/>
    <col min="5386" max="5386" width="5.85546875" style="28" customWidth="1"/>
    <col min="5387" max="5387" width="12.28515625" style="28" customWidth="1"/>
    <col min="5388" max="5388" width="6" style="28" customWidth="1"/>
    <col min="5389" max="5389" width="12" style="28" customWidth="1"/>
    <col min="5390" max="5390" width="22.28515625" style="28" customWidth="1"/>
    <col min="5391" max="5391" width="17.85546875" style="28" customWidth="1"/>
    <col min="5392" max="5392" width="6" style="28" bestFit="1" customWidth="1"/>
    <col min="5393" max="5393" width="5" style="28" bestFit="1" customWidth="1"/>
    <col min="5394" max="5394" width="9.5703125" style="28" bestFit="1" customWidth="1"/>
    <col min="5395" max="5395" width="11.85546875" style="28" bestFit="1" customWidth="1"/>
    <col min="5396" max="5632" width="9.140625" style="28"/>
    <col min="5633" max="5633" width="4.140625" style="28" customWidth="1"/>
    <col min="5634" max="5634" width="39.85546875" style="28" customWidth="1"/>
    <col min="5635" max="5635" width="12.7109375" style="28" customWidth="1"/>
    <col min="5636" max="5636" width="5.28515625" style="28" customWidth="1"/>
    <col min="5637" max="5637" width="10.7109375" style="28" bestFit="1" customWidth="1"/>
    <col min="5638" max="5638" width="6.42578125" style="28" customWidth="1"/>
    <col min="5639" max="5639" width="12" style="28" customWidth="1"/>
    <col min="5640" max="5640" width="6.7109375" style="28" bestFit="1" customWidth="1"/>
    <col min="5641" max="5641" width="11.7109375" style="28" customWidth="1"/>
    <col min="5642" max="5642" width="5.85546875" style="28" customWidth="1"/>
    <col min="5643" max="5643" width="12.28515625" style="28" customWidth="1"/>
    <col min="5644" max="5644" width="6" style="28" customWidth="1"/>
    <col min="5645" max="5645" width="12" style="28" customWidth="1"/>
    <col min="5646" max="5646" width="22.28515625" style="28" customWidth="1"/>
    <col min="5647" max="5647" width="17.85546875" style="28" customWidth="1"/>
    <col min="5648" max="5648" width="6" style="28" bestFit="1" customWidth="1"/>
    <col min="5649" max="5649" width="5" style="28" bestFit="1" customWidth="1"/>
    <col min="5650" max="5650" width="9.5703125" style="28" bestFit="1" customWidth="1"/>
    <col min="5651" max="5651" width="11.85546875" style="28" bestFit="1" customWidth="1"/>
    <col min="5652" max="5888" width="9.140625" style="28"/>
    <col min="5889" max="5889" width="4.140625" style="28" customWidth="1"/>
    <col min="5890" max="5890" width="39.85546875" style="28" customWidth="1"/>
    <col min="5891" max="5891" width="12.7109375" style="28" customWidth="1"/>
    <col min="5892" max="5892" width="5.28515625" style="28" customWidth="1"/>
    <col min="5893" max="5893" width="10.7109375" style="28" bestFit="1" customWidth="1"/>
    <col min="5894" max="5894" width="6.42578125" style="28" customWidth="1"/>
    <col min="5895" max="5895" width="12" style="28" customWidth="1"/>
    <col min="5896" max="5896" width="6.7109375" style="28" bestFit="1" customWidth="1"/>
    <col min="5897" max="5897" width="11.7109375" style="28" customWidth="1"/>
    <col min="5898" max="5898" width="5.85546875" style="28" customWidth="1"/>
    <col min="5899" max="5899" width="12.28515625" style="28" customWidth="1"/>
    <col min="5900" max="5900" width="6" style="28" customWidth="1"/>
    <col min="5901" max="5901" width="12" style="28" customWidth="1"/>
    <col min="5902" max="5902" width="22.28515625" style="28" customWidth="1"/>
    <col min="5903" max="5903" width="17.85546875" style="28" customWidth="1"/>
    <col min="5904" max="5904" width="6" style="28" bestFit="1" customWidth="1"/>
    <col min="5905" max="5905" width="5" style="28" bestFit="1" customWidth="1"/>
    <col min="5906" max="5906" width="9.5703125" style="28" bestFit="1" customWidth="1"/>
    <col min="5907" max="5907" width="11.85546875" style="28" bestFit="1" customWidth="1"/>
    <col min="5908" max="6144" width="9.140625" style="28"/>
    <col min="6145" max="6145" width="4.140625" style="28" customWidth="1"/>
    <col min="6146" max="6146" width="39.85546875" style="28" customWidth="1"/>
    <col min="6147" max="6147" width="12.7109375" style="28" customWidth="1"/>
    <col min="6148" max="6148" width="5.28515625" style="28" customWidth="1"/>
    <col min="6149" max="6149" width="10.7109375" style="28" bestFit="1" customWidth="1"/>
    <col min="6150" max="6150" width="6.42578125" style="28" customWidth="1"/>
    <col min="6151" max="6151" width="12" style="28" customWidth="1"/>
    <col min="6152" max="6152" width="6.7109375" style="28" bestFit="1" customWidth="1"/>
    <col min="6153" max="6153" width="11.7109375" style="28" customWidth="1"/>
    <col min="6154" max="6154" width="5.85546875" style="28" customWidth="1"/>
    <col min="6155" max="6155" width="12.28515625" style="28" customWidth="1"/>
    <col min="6156" max="6156" width="6" style="28" customWidth="1"/>
    <col min="6157" max="6157" width="12" style="28" customWidth="1"/>
    <col min="6158" max="6158" width="22.28515625" style="28" customWidth="1"/>
    <col min="6159" max="6159" width="17.85546875" style="28" customWidth="1"/>
    <col min="6160" max="6160" width="6" style="28" bestFit="1" customWidth="1"/>
    <col min="6161" max="6161" width="5" style="28" bestFit="1" customWidth="1"/>
    <col min="6162" max="6162" width="9.5703125" style="28" bestFit="1" customWidth="1"/>
    <col min="6163" max="6163" width="11.85546875" style="28" bestFit="1" customWidth="1"/>
    <col min="6164" max="6400" width="9.140625" style="28"/>
    <col min="6401" max="6401" width="4.140625" style="28" customWidth="1"/>
    <col min="6402" max="6402" width="39.85546875" style="28" customWidth="1"/>
    <col min="6403" max="6403" width="12.7109375" style="28" customWidth="1"/>
    <col min="6404" max="6404" width="5.28515625" style="28" customWidth="1"/>
    <col min="6405" max="6405" width="10.7109375" style="28" bestFit="1" customWidth="1"/>
    <col min="6406" max="6406" width="6.42578125" style="28" customWidth="1"/>
    <col min="6407" max="6407" width="12" style="28" customWidth="1"/>
    <col min="6408" max="6408" width="6.7109375" style="28" bestFit="1" customWidth="1"/>
    <col min="6409" max="6409" width="11.7109375" style="28" customWidth="1"/>
    <col min="6410" max="6410" width="5.85546875" style="28" customWidth="1"/>
    <col min="6411" max="6411" width="12.28515625" style="28" customWidth="1"/>
    <col min="6412" max="6412" width="6" style="28" customWidth="1"/>
    <col min="6413" max="6413" width="12" style="28" customWidth="1"/>
    <col min="6414" max="6414" width="22.28515625" style="28" customWidth="1"/>
    <col min="6415" max="6415" width="17.85546875" style="28" customWidth="1"/>
    <col min="6416" max="6416" width="6" style="28" bestFit="1" customWidth="1"/>
    <col min="6417" max="6417" width="5" style="28" bestFit="1" customWidth="1"/>
    <col min="6418" max="6418" width="9.5703125" style="28" bestFit="1" customWidth="1"/>
    <col min="6419" max="6419" width="11.85546875" style="28" bestFit="1" customWidth="1"/>
    <col min="6420" max="6656" width="9.140625" style="28"/>
    <col min="6657" max="6657" width="4.140625" style="28" customWidth="1"/>
    <col min="6658" max="6658" width="39.85546875" style="28" customWidth="1"/>
    <col min="6659" max="6659" width="12.7109375" style="28" customWidth="1"/>
    <col min="6660" max="6660" width="5.28515625" style="28" customWidth="1"/>
    <col min="6661" max="6661" width="10.7109375" style="28" bestFit="1" customWidth="1"/>
    <col min="6662" max="6662" width="6.42578125" style="28" customWidth="1"/>
    <col min="6663" max="6663" width="12" style="28" customWidth="1"/>
    <col min="6664" max="6664" width="6.7109375" style="28" bestFit="1" customWidth="1"/>
    <col min="6665" max="6665" width="11.7109375" style="28" customWidth="1"/>
    <col min="6666" max="6666" width="5.85546875" style="28" customWidth="1"/>
    <col min="6667" max="6667" width="12.28515625" style="28" customWidth="1"/>
    <col min="6668" max="6668" width="6" style="28" customWidth="1"/>
    <col min="6669" max="6669" width="12" style="28" customWidth="1"/>
    <col min="6670" max="6670" width="22.28515625" style="28" customWidth="1"/>
    <col min="6671" max="6671" width="17.85546875" style="28" customWidth="1"/>
    <col min="6672" max="6672" width="6" style="28" bestFit="1" customWidth="1"/>
    <col min="6673" max="6673" width="5" style="28" bestFit="1" customWidth="1"/>
    <col min="6674" max="6674" width="9.5703125" style="28" bestFit="1" customWidth="1"/>
    <col min="6675" max="6675" width="11.85546875" style="28" bestFit="1" customWidth="1"/>
    <col min="6676" max="6912" width="9.140625" style="28"/>
    <col min="6913" max="6913" width="4.140625" style="28" customWidth="1"/>
    <col min="6914" max="6914" width="39.85546875" style="28" customWidth="1"/>
    <col min="6915" max="6915" width="12.7109375" style="28" customWidth="1"/>
    <col min="6916" max="6916" width="5.28515625" style="28" customWidth="1"/>
    <col min="6917" max="6917" width="10.7109375" style="28" bestFit="1" customWidth="1"/>
    <col min="6918" max="6918" width="6.42578125" style="28" customWidth="1"/>
    <col min="6919" max="6919" width="12" style="28" customWidth="1"/>
    <col min="6920" max="6920" width="6.7109375" style="28" bestFit="1" customWidth="1"/>
    <col min="6921" max="6921" width="11.7109375" style="28" customWidth="1"/>
    <col min="6922" max="6922" width="5.85546875" style="28" customWidth="1"/>
    <col min="6923" max="6923" width="12.28515625" style="28" customWidth="1"/>
    <col min="6924" max="6924" width="6" style="28" customWidth="1"/>
    <col min="6925" max="6925" width="12" style="28" customWidth="1"/>
    <col min="6926" max="6926" width="22.28515625" style="28" customWidth="1"/>
    <col min="6927" max="6927" width="17.85546875" style="28" customWidth="1"/>
    <col min="6928" max="6928" width="6" style="28" bestFit="1" customWidth="1"/>
    <col min="6929" max="6929" width="5" style="28" bestFit="1" customWidth="1"/>
    <col min="6930" max="6930" width="9.5703125" style="28" bestFit="1" customWidth="1"/>
    <col min="6931" max="6931" width="11.85546875" style="28" bestFit="1" customWidth="1"/>
    <col min="6932" max="7168" width="9.140625" style="28"/>
    <col min="7169" max="7169" width="4.140625" style="28" customWidth="1"/>
    <col min="7170" max="7170" width="39.85546875" style="28" customWidth="1"/>
    <col min="7171" max="7171" width="12.7109375" style="28" customWidth="1"/>
    <col min="7172" max="7172" width="5.28515625" style="28" customWidth="1"/>
    <col min="7173" max="7173" width="10.7109375" style="28" bestFit="1" customWidth="1"/>
    <col min="7174" max="7174" width="6.42578125" style="28" customWidth="1"/>
    <col min="7175" max="7175" width="12" style="28" customWidth="1"/>
    <col min="7176" max="7176" width="6.7109375" style="28" bestFit="1" customWidth="1"/>
    <col min="7177" max="7177" width="11.7109375" style="28" customWidth="1"/>
    <col min="7178" max="7178" width="5.85546875" style="28" customWidth="1"/>
    <col min="7179" max="7179" width="12.28515625" style="28" customWidth="1"/>
    <col min="7180" max="7180" width="6" style="28" customWidth="1"/>
    <col min="7181" max="7181" width="12" style="28" customWidth="1"/>
    <col min="7182" max="7182" width="22.28515625" style="28" customWidth="1"/>
    <col min="7183" max="7183" width="17.85546875" style="28" customWidth="1"/>
    <col min="7184" max="7184" width="6" style="28" bestFit="1" customWidth="1"/>
    <col min="7185" max="7185" width="5" style="28" bestFit="1" customWidth="1"/>
    <col min="7186" max="7186" width="9.5703125" style="28" bestFit="1" customWidth="1"/>
    <col min="7187" max="7187" width="11.85546875" style="28" bestFit="1" customWidth="1"/>
    <col min="7188" max="7424" width="9.140625" style="28"/>
    <col min="7425" max="7425" width="4.140625" style="28" customWidth="1"/>
    <col min="7426" max="7426" width="39.85546875" style="28" customWidth="1"/>
    <col min="7427" max="7427" width="12.7109375" style="28" customWidth="1"/>
    <col min="7428" max="7428" width="5.28515625" style="28" customWidth="1"/>
    <col min="7429" max="7429" width="10.7109375" style="28" bestFit="1" customWidth="1"/>
    <col min="7430" max="7430" width="6.42578125" style="28" customWidth="1"/>
    <col min="7431" max="7431" width="12" style="28" customWidth="1"/>
    <col min="7432" max="7432" width="6.7109375" style="28" bestFit="1" customWidth="1"/>
    <col min="7433" max="7433" width="11.7109375" style="28" customWidth="1"/>
    <col min="7434" max="7434" width="5.85546875" style="28" customWidth="1"/>
    <col min="7435" max="7435" width="12.28515625" style="28" customWidth="1"/>
    <col min="7436" max="7436" width="6" style="28" customWidth="1"/>
    <col min="7437" max="7437" width="12" style="28" customWidth="1"/>
    <col min="7438" max="7438" width="22.28515625" style="28" customWidth="1"/>
    <col min="7439" max="7439" width="17.85546875" style="28" customWidth="1"/>
    <col min="7440" max="7440" width="6" style="28" bestFit="1" customWidth="1"/>
    <col min="7441" max="7441" width="5" style="28" bestFit="1" customWidth="1"/>
    <col min="7442" max="7442" width="9.5703125" style="28" bestFit="1" customWidth="1"/>
    <col min="7443" max="7443" width="11.85546875" style="28" bestFit="1" customWidth="1"/>
    <col min="7444" max="7680" width="9.140625" style="28"/>
    <col min="7681" max="7681" width="4.140625" style="28" customWidth="1"/>
    <col min="7682" max="7682" width="39.85546875" style="28" customWidth="1"/>
    <col min="7683" max="7683" width="12.7109375" style="28" customWidth="1"/>
    <col min="7684" max="7684" width="5.28515625" style="28" customWidth="1"/>
    <col min="7685" max="7685" width="10.7109375" style="28" bestFit="1" customWidth="1"/>
    <col min="7686" max="7686" width="6.42578125" style="28" customWidth="1"/>
    <col min="7687" max="7687" width="12" style="28" customWidth="1"/>
    <col min="7688" max="7688" width="6.7109375" style="28" bestFit="1" customWidth="1"/>
    <col min="7689" max="7689" width="11.7109375" style="28" customWidth="1"/>
    <col min="7690" max="7690" width="5.85546875" style="28" customWidth="1"/>
    <col min="7691" max="7691" width="12.28515625" style="28" customWidth="1"/>
    <col min="7692" max="7692" width="6" style="28" customWidth="1"/>
    <col min="7693" max="7693" width="12" style="28" customWidth="1"/>
    <col min="7694" max="7694" width="22.28515625" style="28" customWidth="1"/>
    <col min="7695" max="7695" width="17.85546875" style="28" customWidth="1"/>
    <col min="7696" max="7696" width="6" style="28" bestFit="1" customWidth="1"/>
    <col min="7697" max="7697" width="5" style="28" bestFit="1" customWidth="1"/>
    <col min="7698" max="7698" width="9.5703125" style="28" bestFit="1" customWidth="1"/>
    <col min="7699" max="7699" width="11.85546875" style="28" bestFit="1" customWidth="1"/>
    <col min="7700" max="7936" width="9.140625" style="28"/>
    <col min="7937" max="7937" width="4.140625" style="28" customWidth="1"/>
    <col min="7938" max="7938" width="39.85546875" style="28" customWidth="1"/>
    <col min="7939" max="7939" width="12.7109375" style="28" customWidth="1"/>
    <col min="7940" max="7940" width="5.28515625" style="28" customWidth="1"/>
    <col min="7941" max="7941" width="10.7109375" style="28" bestFit="1" customWidth="1"/>
    <col min="7942" max="7942" width="6.42578125" style="28" customWidth="1"/>
    <col min="7943" max="7943" width="12" style="28" customWidth="1"/>
    <col min="7944" max="7944" width="6.7109375" style="28" bestFit="1" customWidth="1"/>
    <col min="7945" max="7945" width="11.7109375" style="28" customWidth="1"/>
    <col min="7946" max="7946" width="5.85546875" style="28" customWidth="1"/>
    <col min="7947" max="7947" width="12.28515625" style="28" customWidth="1"/>
    <col min="7948" max="7948" width="6" style="28" customWidth="1"/>
    <col min="7949" max="7949" width="12" style="28" customWidth="1"/>
    <col min="7950" max="7950" width="22.28515625" style="28" customWidth="1"/>
    <col min="7951" max="7951" width="17.85546875" style="28" customWidth="1"/>
    <col min="7952" max="7952" width="6" style="28" bestFit="1" customWidth="1"/>
    <col min="7953" max="7953" width="5" style="28" bestFit="1" customWidth="1"/>
    <col min="7954" max="7954" width="9.5703125" style="28" bestFit="1" customWidth="1"/>
    <col min="7955" max="7955" width="11.85546875" style="28" bestFit="1" customWidth="1"/>
    <col min="7956" max="8192" width="9.140625" style="28"/>
    <col min="8193" max="8193" width="4.140625" style="28" customWidth="1"/>
    <col min="8194" max="8194" width="39.85546875" style="28" customWidth="1"/>
    <col min="8195" max="8195" width="12.7109375" style="28" customWidth="1"/>
    <col min="8196" max="8196" width="5.28515625" style="28" customWidth="1"/>
    <col min="8197" max="8197" width="10.7109375" style="28" bestFit="1" customWidth="1"/>
    <col min="8198" max="8198" width="6.42578125" style="28" customWidth="1"/>
    <col min="8199" max="8199" width="12" style="28" customWidth="1"/>
    <col min="8200" max="8200" width="6.7109375" style="28" bestFit="1" customWidth="1"/>
    <col min="8201" max="8201" width="11.7109375" style="28" customWidth="1"/>
    <col min="8202" max="8202" width="5.85546875" style="28" customWidth="1"/>
    <col min="8203" max="8203" width="12.28515625" style="28" customWidth="1"/>
    <col min="8204" max="8204" width="6" style="28" customWidth="1"/>
    <col min="8205" max="8205" width="12" style="28" customWidth="1"/>
    <col min="8206" max="8206" width="22.28515625" style="28" customWidth="1"/>
    <col min="8207" max="8207" width="17.85546875" style="28" customWidth="1"/>
    <col min="8208" max="8208" width="6" style="28" bestFit="1" customWidth="1"/>
    <col min="8209" max="8209" width="5" style="28" bestFit="1" customWidth="1"/>
    <col min="8210" max="8210" width="9.5703125" style="28" bestFit="1" customWidth="1"/>
    <col min="8211" max="8211" width="11.85546875" style="28" bestFit="1" customWidth="1"/>
    <col min="8212" max="8448" width="9.140625" style="28"/>
    <col min="8449" max="8449" width="4.140625" style="28" customWidth="1"/>
    <col min="8450" max="8450" width="39.85546875" style="28" customWidth="1"/>
    <col min="8451" max="8451" width="12.7109375" style="28" customWidth="1"/>
    <col min="8452" max="8452" width="5.28515625" style="28" customWidth="1"/>
    <col min="8453" max="8453" width="10.7109375" style="28" bestFit="1" customWidth="1"/>
    <col min="8454" max="8454" width="6.42578125" style="28" customWidth="1"/>
    <col min="8455" max="8455" width="12" style="28" customWidth="1"/>
    <col min="8456" max="8456" width="6.7109375" style="28" bestFit="1" customWidth="1"/>
    <col min="8457" max="8457" width="11.7109375" style="28" customWidth="1"/>
    <col min="8458" max="8458" width="5.85546875" style="28" customWidth="1"/>
    <col min="8459" max="8459" width="12.28515625" style="28" customWidth="1"/>
    <col min="8460" max="8460" width="6" style="28" customWidth="1"/>
    <col min="8461" max="8461" width="12" style="28" customWidth="1"/>
    <col min="8462" max="8462" width="22.28515625" style="28" customWidth="1"/>
    <col min="8463" max="8463" width="17.85546875" style="28" customWidth="1"/>
    <col min="8464" max="8464" width="6" style="28" bestFit="1" customWidth="1"/>
    <col min="8465" max="8465" width="5" style="28" bestFit="1" customWidth="1"/>
    <col min="8466" max="8466" width="9.5703125" style="28" bestFit="1" customWidth="1"/>
    <col min="8467" max="8467" width="11.85546875" style="28" bestFit="1" customWidth="1"/>
    <col min="8468" max="8704" width="9.140625" style="28"/>
    <col min="8705" max="8705" width="4.140625" style="28" customWidth="1"/>
    <col min="8706" max="8706" width="39.85546875" style="28" customWidth="1"/>
    <col min="8707" max="8707" width="12.7109375" style="28" customWidth="1"/>
    <col min="8708" max="8708" width="5.28515625" style="28" customWidth="1"/>
    <col min="8709" max="8709" width="10.7109375" style="28" bestFit="1" customWidth="1"/>
    <col min="8710" max="8710" width="6.42578125" style="28" customWidth="1"/>
    <col min="8711" max="8711" width="12" style="28" customWidth="1"/>
    <col min="8712" max="8712" width="6.7109375" style="28" bestFit="1" customWidth="1"/>
    <col min="8713" max="8713" width="11.7109375" style="28" customWidth="1"/>
    <col min="8714" max="8714" width="5.85546875" style="28" customWidth="1"/>
    <col min="8715" max="8715" width="12.28515625" style="28" customWidth="1"/>
    <col min="8716" max="8716" width="6" style="28" customWidth="1"/>
    <col min="8717" max="8717" width="12" style="28" customWidth="1"/>
    <col min="8718" max="8718" width="22.28515625" style="28" customWidth="1"/>
    <col min="8719" max="8719" width="17.85546875" style="28" customWidth="1"/>
    <col min="8720" max="8720" width="6" style="28" bestFit="1" customWidth="1"/>
    <col min="8721" max="8721" width="5" style="28" bestFit="1" customWidth="1"/>
    <col min="8722" max="8722" width="9.5703125" style="28" bestFit="1" customWidth="1"/>
    <col min="8723" max="8723" width="11.85546875" style="28" bestFit="1" customWidth="1"/>
    <col min="8724" max="8960" width="9.140625" style="28"/>
    <col min="8961" max="8961" width="4.140625" style="28" customWidth="1"/>
    <col min="8962" max="8962" width="39.85546875" style="28" customWidth="1"/>
    <col min="8963" max="8963" width="12.7109375" style="28" customWidth="1"/>
    <col min="8964" max="8964" width="5.28515625" style="28" customWidth="1"/>
    <col min="8965" max="8965" width="10.7109375" style="28" bestFit="1" customWidth="1"/>
    <col min="8966" max="8966" width="6.42578125" style="28" customWidth="1"/>
    <col min="8967" max="8967" width="12" style="28" customWidth="1"/>
    <col min="8968" max="8968" width="6.7109375" style="28" bestFit="1" customWidth="1"/>
    <col min="8969" max="8969" width="11.7109375" style="28" customWidth="1"/>
    <col min="8970" max="8970" width="5.85546875" style="28" customWidth="1"/>
    <col min="8971" max="8971" width="12.28515625" style="28" customWidth="1"/>
    <col min="8972" max="8972" width="6" style="28" customWidth="1"/>
    <col min="8973" max="8973" width="12" style="28" customWidth="1"/>
    <col min="8974" max="8974" width="22.28515625" style="28" customWidth="1"/>
    <col min="8975" max="8975" width="17.85546875" style="28" customWidth="1"/>
    <col min="8976" max="8976" width="6" style="28" bestFit="1" customWidth="1"/>
    <col min="8977" max="8977" width="5" style="28" bestFit="1" customWidth="1"/>
    <col min="8978" max="8978" width="9.5703125" style="28" bestFit="1" customWidth="1"/>
    <col min="8979" max="8979" width="11.85546875" style="28" bestFit="1" customWidth="1"/>
    <col min="8980" max="9216" width="9.140625" style="28"/>
    <col min="9217" max="9217" width="4.140625" style="28" customWidth="1"/>
    <col min="9218" max="9218" width="39.85546875" style="28" customWidth="1"/>
    <col min="9219" max="9219" width="12.7109375" style="28" customWidth="1"/>
    <col min="9220" max="9220" width="5.28515625" style="28" customWidth="1"/>
    <col min="9221" max="9221" width="10.7109375" style="28" bestFit="1" customWidth="1"/>
    <col min="9222" max="9222" width="6.42578125" style="28" customWidth="1"/>
    <col min="9223" max="9223" width="12" style="28" customWidth="1"/>
    <col min="9224" max="9224" width="6.7109375" style="28" bestFit="1" customWidth="1"/>
    <col min="9225" max="9225" width="11.7109375" style="28" customWidth="1"/>
    <col min="9226" max="9226" width="5.85546875" style="28" customWidth="1"/>
    <col min="9227" max="9227" width="12.28515625" style="28" customWidth="1"/>
    <col min="9228" max="9228" width="6" style="28" customWidth="1"/>
    <col min="9229" max="9229" width="12" style="28" customWidth="1"/>
    <col min="9230" max="9230" width="22.28515625" style="28" customWidth="1"/>
    <col min="9231" max="9231" width="17.85546875" style="28" customWidth="1"/>
    <col min="9232" max="9232" width="6" style="28" bestFit="1" customWidth="1"/>
    <col min="9233" max="9233" width="5" style="28" bestFit="1" customWidth="1"/>
    <col min="9234" max="9234" width="9.5703125" style="28" bestFit="1" customWidth="1"/>
    <col min="9235" max="9235" width="11.85546875" style="28" bestFit="1" customWidth="1"/>
    <col min="9236" max="9472" width="9.140625" style="28"/>
    <col min="9473" max="9473" width="4.140625" style="28" customWidth="1"/>
    <col min="9474" max="9474" width="39.85546875" style="28" customWidth="1"/>
    <col min="9475" max="9475" width="12.7109375" style="28" customWidth="1"/>
    <col min="9476" max="9476" width="5.28515625" style="28" customWidth="1"/>
    <col min="9477" max="9477" width="10.7109375" style="28" bestFit="1" customWidth="1"/>
    <col min="9478" max="9478" width="6.42578125" style="28" customWidth="1"/>
    <col min="9479" max="9479" width="12" style="28" customWidth="1"/>
    <col min="9480" max="9480" width="6.7109375" style="28" bestFit="1" customWidth="1"/>
    <col min="9481" max="9481" width="11.7109375" style="28" customWidth="1"/>
    <col min="9482" max="9482" width="5.85546875" style="28" customWidth="1"/>
    <col min="9483" max="9483" width="12.28515625" style="28" customWidth="1"/>
    <col min="9484" max="9484" width="6" style="28" customWidth="1"/>
    <col min="9485" max="9485" width="12" style="28" customWidth="1"/>
    <col min="9486" max="9486" width="22.28515625" style="28" customWidth="1"/>
    <col min="9487" max="9487" width="17.85546875" style="28" customWidth="1"/>
    <col min="9488" max="9488" width="6" style="28" bestFit="1" customWidth="1"/>
    <col min="9489" max="9489" width="5" style="28" bestFit="1" customWidth="1"/>
    <col min="9490" max="9490" width="9.5703125" style="28" bestFit="1" customWidth="1"/>
    <col min="9491" max="9491" width="11.85546875" style="28" bestFit="1" customWidth="1"/>
    <col min="9492" max="9728" width="9.140625" style="28"/>
    <col min="9729" max="9729" width="4.140625" style="28" customWidth="1"/>
    <col min="9730" max="9730" width="39.85546875" style="28" customWidth="1"/>
    <col min="9731" max="9731" width="12.7109375" style="28" customWidth="1"/>
    <col min="9732" max="9732" width="5.28515625" style="28" customWidth="1"/>
    <col min="9733" max="9733" width="10.7109375" style="28" bestFit="1" customWidth="1"/>
    <col min="9734" max="9734" width="6.42578125" style="28" customWidth="1"/>
    <col min="9735" max="9735" width="12" style="28" customWidth="1"/>
    <col min="9736" max="9736" width="6.7109375" style="28" bestFit="1" customWidth="1"/>
    <col min="9737" max="9737" width="11.7109375" style="28" customWidth="1"/>
    <col min="9738" max="9738" width="5.85546875" style="28" customWidth="1"/>
    <col min="9739" max="9739" width="12.28515625" style="28" customWidth="1"/>
    <col min="9740" max="9740" width="6" style="28" customWidth="1"/>
    <col min="9741" max="9741" width="12" style="28" customWidth="1"/>
    <col min="9742" max="9742" width="22.28515625" style="28" customWidth="1"/>
    <col min="9743" max="9743" width="17.85546875" style="28" customWidth="1"/>
    <col min="9744" max="9744" width="6" style="28" bestFit="1" customWidth="1"/>
    <col min="9745" max="9745" width="5" style="28" bestFit="1" customWidth="1"/>
    <col min="9746" max="9746" width="9.5703125" style="28" bestFit="1" customWidth="1"/>
    <col min="9747" max="9747" width="11.85546875" style="28" bestFit="1" customWidth="1"/>
    <col min="9748" max="9984" width="9.140625" style="28"/>
    <col min="9985" max="9985" width="4.140625" style="28" customWidth="1"/>
    <col min="9986" max="9986" width="39.85546875" style="28" customWidth="1"/>
    <col min="9987" max="9987" width="12.7109375" style="28" customWidth="1"/>
    <col min="9988" max="9988" width="5.28515625" style="28" customWidth="1"/>
    <col min="9989" max="9989" width="10.7109375" style="28" bestFit="1" customWidth="1"/>
    <col min="9990" max="9990" width="6.42578125" style="28" customWidth="1"/>
    <col min="9991" max="9991" width="12" style="28" customWidth="1"/>
    <col min="9992" max="9992" width="6.7109375" style="28" bestFit="1" customWidth="1"/>
    <col min="9993" max="9993" width="11.7109375" style="28" customWidth="1"/>
    <col min="9994" max="9994" width="5.85546875" style="28" customWidth="1"/>
    <col min="9995" max="9995" width="12.28515625" style="28" customWidth="1"/>
    <col min="9996" max="9996" width="6" style="28" customWidth="1"/>
    <col min="9997" max="9997" width="12" style="28" customWidth="1"/>
    <col min="9998" max="9998" width="22.28515625" style="28" customWidth="1"/>
    <col min="9999" max="9999" width="17.85546875" style="28" customWidth="1"/>
    <col min="10000" max="10000" width="6" style="28" bestFit="1" customWidth="1"/>
    <col min="10001" max="10001" width="5" style="28" bestFit="1" customWidth="1"/>
    <col min="10002" max="10002" width="9.5703125" style="28" bestFit="1" customWidth="1"/>
    <col min="10003" max="10003" width="11.85546875" style="28" bestFit="1" customWidth="1"/>
    <col min="10004" max="10240" width="9.140625" style="28"/>
    <col min="10241" max="10241" width="4.140625" style="28" customWidth="1"/>
    <col min="10242" max="10242" width="39.85546875" style="28" customWidth="1"/>
    <col min="10243" max="10243" width="12.7109375" style="28" customWidth="1"/>
    <col min="10244" max="10244" width="5.28515625" style="28" customWidth="1"/>
    <col min="10245" max="10245" width="10.7109375" style="28" bestFit="1" customWidth="1"/>
    <col min="10246" max="10246" width="6.42578125" style="28" customWidth="1"/>
    <col min="10247" max="10247" width="12" style="28" customWidth="1"/>
    <col min="10248" max="10248" width="6.7109375" style="28" bestFit="1" customWidth="1"/>
    <col min="10249" max="10249" width="11.7109375" style="28" customWidth="1"/>
    <col min="10250" max="10250" width="5.85546875" style="28" customWidth="1"/>
    <col min="10251" max="10251" width="12.28515625" style="28" customWidth="1"/>
    <col min="10252" max="10252" width="6" style="28" customWidth="1"/>
    <col min="10253" max="10253" width="12" style="28" customWidth="1"/>
    <col min="10254" max="10254" width="22.28515625" style="28" customWidth="1"/>
    <col min="10255" max="10255" width="17.85546875" style="28" customWidth="1"/>
    <col min="10256" max="10256" width="6" style="28" bestFit="1" customWidth="1"/>
    <col min="10257" max="10257" width="5" style="28" bestFit="1" customWidth="1"/>
    <col min="10258" max="10258" width="9.5703125" style="28" bestFit="1" customWidth="1"/>
    <col min="10259" max="10259" width="11.85546875" style="28" bestFit="1" customWidth="1"/>
    <col min="10260" max="10496" width="9.140625" style="28"/>
    <col min="10497" max="10497" width="4.140625" style="28" customWidth="1"/>
    <col min="10498" max="10498" width="39.85546875" style="28" customWidth="1"/>
    <col min="10499" max="10499" width="12.7109375" style="28" customWidth="1"/>
    <col min="10500" max="10500" width="5.28515625" style="28" customWidth="1"/>
    <col min="10501" max="10501" width="10.7109375" style="28" bestFit="1" customWidth="1"/>
    <col min="10502" max="10502" width="6.42578125" style="28" customWidth="1"/>
    <col min="10503" max="10503" width="12" style="28" customWidth="1"/>
    <col min="10504" max="10504" width="6.7109375" style="28" bestFit="1" customWidth="1"/>
    <col min="10505" max="10505" width="11.7109375" style="28" customWidth="1"/>
    <col min="10506" max="10506" width="5.85546875" style="28" customWidth="1"/>
    <col min="10507" max="10507" width="12.28515625" style="28" customWidth="1"/>
    <col min="10508" max="10508" width="6" style="28" customWidth="1"/>
    <col min="10509" max="10509" width="12" style="28" customWidth="1"/>
    <col min="10510" max="10510" width="22.28515625" style="28" customWidth="1"/>
    <col min="10511" max="10511" width="17.85546875" style="28" customWidth="1"/>
    <col min="10512" max="10512" width="6" style="28" bestFit="1" customWidth="1"/>
    <col min="10513" max="10513" width="5" style="28" bestFit="1" customWidth="1"/>
    <col min="10514" max="10514" width="9.5703125" style="28" bestFit="1" customWidth="1"/>
    <col min="10515" max="10515" width="11.85546875" style="28" bestFit="1" customWidth="1"/>
    <col min="10516" max="10752" width="9.140625" style="28"/>
    <col min="10753" max="10753" width="4.140625" style="28" customWidth="1"/>
    <col min="10754" max="10754" width="39.85546875" style="28" customWidth="1"/>
    <col min="10755" max="10755" width="12.7109375" style="28" customWidth="1"/>
    <col min="10756" max="10756" width="5.28515625" style="28" customWidth="1"/>
    <col min="10757" max="10757" width="10.7109375" style="28" bestFit="1" customWidth="1"/>
    <col min="10758" max="10758" width="6.42578125" style="28" customWidth="1"/>
    <col min="10759" max="10759" width="12" style="28" customWidth="1"/>
    <col min="10760" max="10760" width="6.7109375" style="28" bestFit="1" customWidth="1"/>
    <col min="10761" max="10761" width="11.7109375" style="28" customWidth="1"/>
    <col min="10762" max="10762" width="5.85546875" style="28" customWidth="1"/>
    <col min="10763" max="10763" width="12.28515625" style="28" customWidth="1"/>
    <col min="10764" max="10764" width="6" style="28" customWidth="1"/>
    <col min="10765" max="10765" width="12" style="28" customWidth="1"/>
    <col min="10766" max="10766" width="22.28515625" style="28" customWidth="1"/>
    <col min="10767" max="10767" width="17.85546875" style="28" customWidth="1"/>
    <col min="10768" max="10768" width="6" style="28" bestFit="1" customWidth="1"/>
    <col min="10769" max="10769" width="5" style="28" bestFit="1" customWidth="1"/>
    <col min="10770" max="10770" width="9.5703125" style="28" bestFit="1" customWidth="1"/>
    <col min="10771" max="10771" width="11.85546875" style="28" bestFit="1" customWidth="1"/>
    <col min="10772" max="11008" width="9.140625" style="28"/>
    <col min="11009" max="11009" width="4.140625" style="28" customWidth="1"/>
    <col min="11010" max="11010" width="39.85546875" style="28" customWidth="1"/>
    <col min="11011" max="11011" width="12.7109375" style="28" customWidth="1"/>
    <col min="11012" max="11012" width="5.28515625" style="28" customWidth="1"/>
    <col min="11013" max="11013" width="10.7109375" style="28" bestFit="1" customWidth="1"/>
    <col min="11014" max="11014" width="6.42578125" style="28" customWidth="1"/>
    <col min="11015" max="11015" width="12" style="28" customWidth="1"/>
    <col min="11016" max="11016" width="6.7109375" style="28" bestFit="1" customWidth="1"/>
    <col min="11017" max="11017" width="11.7109375" style="28" customWidth="1"/>
    <col min="11018" max="11018" width="5.85546875" style="28" customWidth="1"/>
    <col min="11019" max="11019" width="12.28515625" style="28" customWidth="1"/>
    <col min="11020" max="11020" width="6" style="28" customWidth="1"/>
    <col min="11021" max="11021" width="12" style="28" customWidth="1"/>
    <col min="11022" max="11022" width="22.28515625" style="28" customWidth="1"/>
    <col min="11023" max="11023" width="17.85546875" style="28" customWidth="1"/>
    <col min="11024" max="11024" width="6" style="28" bestFit="1" customWidth="1"/>
    <col min="11025" max="11025" width="5" style="28" bestFit="1" customWidth="1"/>
    <col min="11026" max="11026" width="9.5703125" style="28" bestFit="1" customWidth="1"/>
    <col min="11027" max="11027" width="11.85546875" style="28" bestFit="1" customWidth="1"/>
    <col min="11028" max="11264" width="9.140625" style="28"/>
    <col min="11265" max="11265" width="4.140625" style="28" customWidth="1"/>
    <col min="11266" max="11266" width="39.85546875" style="28" customWidth="1"/>
    <col min="11267" max="11267" width="12.7109375" style="28" customWidth="1"/>
    <col min="11268" max="11268" width="5.28515625" style="28" customWidth="1"/>
    <col min="11269" max="11269" width="10.7109375" style="28" bestFit="1" customWidth="1"/>
    <col min="11270" max="11270" width="6.42578125" style="28" customWidth="1"/>
    <col min="11271" max="11271" width="12" style="28" customWidth="1"/>
    <col min="11272" max="11272" width="6.7109375" style="28" bestFit="1" customWidth="1"/>
    <col min="11273" max="11273" width="11.7109375" style="28" customWidth="1"/>
    <col min="11274" max="11274" width="5.85546875" style="28" customWidth="1"/>
    <col min="11275" max="11275" width="12.28515625" style="28" customWidth="1"/>
    <col min="11276" max="11276" width="6" style="28" customWidth="1"/>
    <col min="11277" max="11277" width="12" style="28" customWidth="1"/>
    <col min="11278" max="11278" width="22.28515625" style="28" customWidth="1"/>
    <col min="11279" max="11279" width="17.85546875" style="28" customWidth="1"/>
    <col min="11280" max="11280" width="6" style="28" bestFit="1" customWidth="1"/>
    <col min="11281" max="11281" width="5" style="28" bestFit="1" customWidth="1"/>
    <col min="11282" max="11282" width="9.5703125" style="28" bestFit="1" customWidth="1"/>
    <col min="11283" max="11283" width="11.85546875" style="28" bestFit="1" customWidth="1"/>
    <col min="11284" max="11520" width="9.140625" style="28"/>
    <col min="11521" max="11521" width="4.140625" style="28" customWidth="1"/>
    <col min="11522" max="11522" width="39.85546875" style="28" customWidth="1"/>
    <col min="11523" max="11523" width="12.7109375" style="28" customWidth="1"/>
    <col min="11524" max="11524" width="5.28515625" style="28" customWidth="1"/>
    <col min="11525" max="11525" width="10.7109375" style="28" bestFit="1" customWidth="1"/>
    <col min="11526" max="11526" width="6.42578125" style="28" customWidth="1"/>
    <col min="11527" max="11527" width="12" style="28" customWidth="1"/>
    <col min="11528" max="11528" width="6.7109375" style="28" bestFit="1" customWidth="1"/>
    <col min="11529" max="11529" width="11.7109375" style="28" customWidth="1"/>
    <col min="11530" max="11530" width="5.85546875" style="28" customWidth="1"/>
    <col min="11531" max="11531" width="12.28515625" style="28" customWidth="1"/>
    <col min="11532" max="11532" width="6" style="28" customWidth="1"/>
    <col min="11533" max="11533" width="12" style="28" customWidth="1"/>
    <col min="11534" max="11534" width="22.28515625" style="28" customWidth="1"/>
    <col min="11535" max="11535" width="17.85546875" style="28" customWidth="1"/>
    <col min="11536" max="11536" width="6" style="28" bestFit="1" customWidth="1"/>
    <col min="11537" max="11537" width="5" style="28" bestFit="1" customWidth="1"/>
    <col min="11538" max="11538" width="9.5703125" style="28" bestFit="1" customWidth="1"/>
    <col min="11539" max="11539" width="11.85546875" style="28" bestFit="1" customWidth="1"/>
    <col min="11540" max="11776" width="9.140625" style="28"/>
    <col min="11777" max="11777" width="4.140625" style="28" customWidth="1"/>
    <col min="11778" max="11778" width="39.85546875" style="28" customWidth="1"/>
    <col min="11779" max="11779" width="12.7109375" style="28" customWidth="1"/>
    <col min="11780" max="11780" width="5.28515625" style="28" customWidth="1"/>
    <col min="11781" max="11781" width="10.7109375" style="28" bestFit="1" customWidth="1"/>
    <col min="11782" max="11782" width="6.42578125" style="28" customWidth="1"/>
    <col min="11783" max="11783" width="12" style="28" customWidth="1"/>
    <col min="11784" max="11784" width="6.7109375" style="28" bestFit="1" customWidth="1"/>
    <col min="11785" max="11785" width="11.7109375" style="28" customWidth="1"/>
    <col min="11786" max="11786" width="5.85546875" style="28" customWidth="1"/>
    <col min="11787" max="11787" width="12.28515625" style="28" customWidth="1"/>
    <col min="11788" max="11788" width="6" style="28" customWidth="1"/>
    <col min="11789" max="11789" width="12" style="28" customWidth="1"/>
    <col min="11790" max="11790" width="22.28515625" style="28" customWidth="1"/>
    <col min="11791" max="11791" width="17.85546875" style="28" customWidth="1"/>
    <col min="11792" max="11792" width="6" style="28" bestFit="1" customWidth="1"/>
    <col min="11793" max="11793" width="5" style="28" bestFit="1" customWidth="1"/>
    <col min="11794" max="11794" width="9.5703125" style="28" bestFit="1" customWidth="1"/>
    <col min="11795" max="11795" width="11.85546875" style="28" bestFit="1" customWidth="1"/>
    <col min="11796" max="12032" width="9.140625" style="28"/>
    <col min="12033" max="12033" width="4.140625" style="28" customWidth="1"/>
    <col min="12034" max="12034" width="39.85546875" style="28" customWidth="1"/>
    <col min="12035" max="12035" width="12.7109375" style="28" customWidth="1"/>
    <col min="12036" max="12036" width="5.28515625" style="28" customWidth="1"/>
    <col min="12037" max="12037" width="10.7109375" style="28" bestFit="1" customWidth="1"/>
    <col min="12038" max="12038" width="6.42578125" style="28" customWidth="1"/>
    <col min="12039" max="12039" width="12" style="28" customWidth="1"/>
    <col min="12040" max="12040" width="6.7109375" style="28" bestFit="1" customWidth="1"/>
    <col min="12041" max="12041" width="11.7109375" style="28" customWidth="1"/>
    <col min="12042" max="12042" width="5.85546875" style="28" customWidth="1"/>
    <col min="12043" max="12043" width="12.28515625" style="28" customWidth="1"/>
    <col min="12044" max="12044" width="6" style="28" customWidth="1"/>
    <col min="12045" max="12045" width="12" style="28" customWidth="1"/>
    <col min="12046" max="12046" width="22.28515625" style="28" customWidth="1"/>
    <col min="12047" max="12047" width="17.85546875" style="28" customWidth="1"/>
    <col min="12048" max="12048" width="6" style="28" bestFit="1" customWidth="1"/>
    <col min="12049" max="12049" width="5" style="28" bestFit="1" customWidth="1"/>
    <col min="12050" max="12050" width="9.5703125" style="28" bestFit="1" customWidth="1"/>
    <col min="12051" max="12051" width="11.85546875" style="28" bestFit="1" customWidth="1"/>
    <col min="12052" max="12288" width="9.140625" style="28"/>
    <col min="12289" max="12289" width="4.140625" style="28" customWidth="1"/>
    <col min="12290" max="12290" width="39.85546875" style="28" customWidth="1"/>
    <col min="12291" max="12291" width="12.7109375" style="28" customWidth="1"/>
    <col min="12292" max="12292" width="5.28515625" style="28" customWidth="1"/>
    <col min="12293" max="12293" width="10.7109375" style="28" bestFit="1" customWidth="1"/>
    <col min="12294" max="12294" width="6.42578125" style="28" customWidth="1"/>
    <col min="12295" max="12295" width="12" style="28" customWidth="1"/>
    <col min="12296" max="12296" width="6.7109375" style="28" bestFit="1" customWidth="1"/>
    <col min="12297" max="12297" width="11.7109375" style="28" customWidth="1"/>
    <col min="12298" max="12298" width="5.85546875" style="28" customWidth="1"/>
    <col min="12299" max="12299" width="12.28515625" style="28" customWidth="1"/>
    <col min="12300" max="12300" width="6" style="28" customWidth="1"/>
    <col min="12301" max="12301" width="12" style="28" customWidth="1"/>
    <col min="12302" max="12302" width="22.28515625" style="28" customWidth="1"/>
    <col min="12303" max="12303" width="17.85546875" style="28" customWidth="1"/>
    <col min="12304" max="12304" width="6" style="28" bestFit="1" customWidth="1"/>
    <col min="12305" max="12305" width="5" style="28" bestFit="1" customWidth="1"/>
    <col min="12306" max="12306" width="9.5703125" style="28" bestFit="1" customWidth="1"/>
    <col min="12307" max="12307" width="11.85546875" style="28" bestFit="1" customWidth="1"/>
    <col min="12308" max="12544" width="9.140625" style="28"/>
    <col min="12545" max="12545" width="4.140625" style="28" customWidth="1"/>
    <col min="12546" max="12546" width="39.85546875" style="28" customWidth="1"/>
    <col min="12547" max="12547" width="12.7109375" style="28" customWidth="1"/>
    <col min="12548" max="12548" width="5.28515625" style="28" customWidth="1"/>
    <col min="12549" max="12549" width="10.7109375" style="28" bestFit="1" customWidth="1"/>
    <col min="12550" max="12550" width="6.42578125" style="28" customWidth="1"/>
    <col min="12551" max="12551" width="12" style="28" customWidth="1"/>
    <col min="12552" max="12552" width="6.7109375" style="28" bestFit="1" customWidth="1"/>
    <col min="12553" max="12553" width="11.7109375" style="28" customWidth="1"/>
    <col min="12554" max="12554" width="5.85546875" style="28" customWidth="1"/>
    <col min="12555" max="12555" width="12.28515625" style="28" customWidth="1"/>
    <col min="12556" max="12556" width="6" style="28" customWidth="1"/>
    <col min="12557" max="12557" width="12" style="28" customWidth="1"/>
    <col min="12558" max="12558" width="22.28515625" style="28" customWidth="1"/>
    <col min="12559" max="12559" width="17.85546875" style="28" customWidth="1"/>
    <col min="12560" max="12560" width="6" style="28" bestFit="1" customWidth="1"/>
    <col min="12561" max="12561" width="5" style="28" bestFit="1" customWidth="1"/>
    <col min="12562" max="12562" width="9.5703125" style="28" bestFit="1" customWidth="1"/>
    <col min="12563" max="12563" width="11.85546875" style="28" bestFit="1" customWidth="1"/>
    <col min="12564" max="12800" width="9.140625" style="28"/>
    <col min="12801" max="12801" width="4.140625" style="28" customWidth="1"/>
    <col min="12802" max="12802" width="39.85546875" style="28" customWidth="1"/>
    <col min="12803" max="12803" width="12.7109375" style="28" customWidth="1"/>
    <col min="12804" max="12804" width="5.28515625" style="28" customWidth="1"/>
    <col min="12805" max="12805" width="10.7109375" style="28" bestFit="1" customWidth="1"/>
    <col min="12806" max="12806" width="6.42578125" style="28" customWidth="1"/>
    <col min="12807" max="12807" width="12" style="28" customWidth="1"/>
    <col min="12808" max="12808" width="6.7109375" style="28" bestFit="1" customWidth="1"/>
    <col min="12809" max="12809" width="11.7109375" style="28" customWidth="1"/>
    <col min="12810" max="12810" width="5.85546875" style="28" customWidth="1"/>
    <col min="12811" max="12811" width="12.28515625" style="28" customWidth="1"/>
    <col min="12812" max="12812" width="6" style="28" customWidth="1"/>
    <col min="12813" max="12813" width="12" style="28" customWidth="1"/>
    <col min="12814" max="12814" width="22.28515625" style="28" customWidth="1"/>
    <col min="12815" max="12815" width="17.85546875" style="28" customWidth="1"/>
    <col min="12816" max="12816" width="6" style="28" bestFit="1" customWidth="1"/>
    <col min="12817" max="12817" width="5" style="28" bestFit="1" customWidth="1"/>
    <col min="12818" max="12818" width="9.5703125" style="28" bestFit="1" customWidth="1"/>
    <col min="12819" max="12819" width="11.85546875" style="28" bestFit="1" customWidth="1"/>
    <col min="12820" max="13056" width="9.140625" style="28"/>
    <col min="13057" max="13057" width="4.140625" style="28" customWidth="1"/>
    <col min="13058" max="13058" width="39.85546875" style="28" customWidth="1"/>
    <col min="13059" max="13059" width="12.7109375" style="28" customWidth="1"/>
    <col min="13060" max="13060" width="5.28515625" style="28" customWidth="1"/>
    <col min="13061" max="13061" width="10.7109375" style="28" bestFit="1" customWidth="1"/>
    <col min="13062" max="13062" width="6.42578125" style="28" customWidth="1"/>
    <col min="13063" max="13063" width="12" style="28" customWidth="1"/>
    <col min="13064" max="13064" width="6.7109375" style="28" bestFit="1" customWidth="1"/>
    <col min="13065" max="13065" width="11.7109375" style="28" customWidth="1"/>
    <col min="13066" max="13066" width="5.85546875" style="28" customWidth="1"/>
    <col min="13067" max="13067" width="12.28515625" style="28" customWidth="1"/>
    <col min="13068" max="13068" width="6" style="28" customWidth="1"/>
    <col min="13069" max="13069" width="12" style="28" customWidth="1"/>
    <col min="13070" max="13070" width="22.28515625" style="28" customWidth="1"/>
    <col min="13071" max="13071" width="17.85546875" style="28" customWidth="1"/>
    <col min="13072" max="13072" width="6" style="28" bestFit="1" customWidth="1"/>
    <col min="13073" max="13073" width="5" style="28" bestFit="1" customWidth="1"/>
    <col min="13074" max="13074" width="9.5703125" style="28" bestFit="1" customWidth="1"/>
    <col min="13075" max="13075" width="11.85546875" style="28" bestFit="1" customWidth="1"/>
    <col min="13076" max="13312" width="9.140625" style="28"/>
    <col min="13313" max="13313" width="4.140625" style="28" customWidth="1"/>
    <col min="13314" max="13314" width="39.85546875" style="28" customWidth="1"/>
    <col min="13315" max="13315" width="12.7109375" style="28" customWidth="1"/>
    <col min="13316" max="13316" width="5.28515625" style="28" customWidth="1"/>
    <col min="13317" max="13317" width="10.7109375" style="28" bestFit="1" customWidth="1"/>
    <col min="13318" max="13318" width="6.42578125" style="28" customWidth="1"/>
    <col min="13319" max="13319" width="12" style="28" customWidth="1"/>
    <col min="13320" max="13320" width="6.7109375" style="28" bestFit="1" customWidth="1"/>
    <col min="13321" max="13321" width="11.7109375" style="28" customWidth="1"/>
    <col min="13322" max="13322" width="5.85546875" style="28" customWidth="1"/>
    <col min="13323" max="13323" width="12.28515625" style="28" customWidth="1"/>
    <col min="13324" max="13324" width="6" style="28" customWidth="1"/>
    <col min="13325" max="13325" width="12" style="28" customWidth="1"/>
    <col min="13326" max="13326" width="22.28515625" style="28" customWidth="1"/>
    <col min="13327" max="13327" width="17.85546875" style="28" customWidth="1"/>
    <col min="13328" max="13328" width="6" style="28" bestFit="1" customWidth="1"/>
    <col min="13329" max="13329" width="5" style="28" bestFit="1" customWidth="1"/>
    <col min="13330" max="13330" width="9.5703125" style="28" bestFit="1" customWidth="1"/>
    <col min="13331" max="13331" width="11.85546875" style="28" bestFit="1" customWidth="1"/>
    <col min="13332" max="13568" width="9.140625" style="28"/>
    <col min="13569" max="13569" width="4.140625" style="28" customWidth="1"/>
    <col min="13570" max="13570" width="39.85546875" style="28" customWidth="1"/>
    <col min="13571" max="13571" width="12.7109375" style="28" customWidth="1"/>
    <col min="13572" max="13572" width="5.28515625" style="28" customWidth="1"/>
    <col min="13573" max="13573" width="10.7109375" style="28" bestFit="1" customWidth="1"/>
    <col min="13574" max="13574" width="6.42578125" style="28" customWidth="1"/>
    <col min="13575" max="13575" width="12" style="28" customWidth="1"/>
    <col min="13576" max="13576" width="6.7109375" style="28" bestFit="1" customWidth="1"/>
    <col min="13577" max="13577" width="11.7109375" style="28" customWidth="1"/>
    <col min="13578" max="13578" width="5.85546875" style="28" customWidth="1"/>
    <col min="13579" max="13579" width="12.28515625" style="28" customWidth="1"/>
    <col min="13580" max="13580" width="6" style="28" customWidth="1"/>
    <col min="13581" max="13581" width="12" style="28" customWidth="1"/>
    <col min="13582" max="13582" width="22.28515625" style="28" customWidth="1"/>
    <col min="13583" max="13583" width="17.85546875" style="28" customWidth="1"/>
    <col min="13584" max="13584" width="6" style="28" bestFit="1" customWidth="1"/>
    <col min="13585" max="13585" width="5" style="28" bestFit="1" customWidth="1"/>
    <col min="13586" max="13586" width="9.5703125" style="28" bestFit="1" customWidth="1"/>
    <col min="13587" max="13587" width="11.85546875" style="28" bestFit="1" customWidth="1"/>
    <col min="13588" max="13824" width="9.140625" style="28"/>
    <col min="13825" max="13825" width="4.140625" style="28" customWidth="1"/>
    <col min="13826" max="13826" width="39.85546875" style="28" customWidth="1"/>
    <col min="13827" max="13827" width="12.7109375" style="28" customWidth="1"/>
    <col min="13828" max="13828" width="5.28515625" style="28" customWidth="1"/>
    <col min="13829" max="13829" width="10.7109375" style="28" bestFit="1" customWidth="1"/>
    <col min="13830" max="13830" width="6.42578125" style="28" customWidth="1"/>
    <col min="13831" max="13831" width="12" style="28" customWidth="1"/>
    <col min="13832" max="13832" width="6.7109375" style="28" bestFit="1" customWidth="1"/>
    <col min="13833" max="13833" width="11.7109375" style="28" customWidth="1"/>
    <col min="13834" max="13834" width="5.85546875" style="28" customWidth="1"/>
    <col min="13835" max="13835" width="12.28515625" style="28" customWidth="1"/>
    <col min="13836" max="13836" width="6" style="28" customWidth="1"/>
    <col min="13837" max="13837" width="12" style="28" customWidth="1"/>
    <col min="13838" max="13838" width="22.28515625" style="28" customWidth="1"/>
    <col min="13839" max="13839" width="17.85546875" style="28" customWidth="1"/>
    <col min="13840" max="13840" width="6" style="28" bestFit="1" customWidth="1"/>
    <col min="13841" max="13841" width="5" style="28" bestFit="1" customWidth="1"/>
    <col min="13842" max="13842" width="9.5703125" style="28" bestFit="1" customWidth="1"/>
    <col min="13843" max="13843" width="11.85546875" style="28" bestFit="1" customWidth="1"/>
    <col min="13844" max="14080" width="9.140625" style="28"/>
    <col min="14081" max="14081" width="4.140625" style="28" customWidth="1"/>
    <col min="14082" max="14082" width="39.85546875" style="28" customWidth="1"/>
    <col min="14083" max="14083" width="12.7109375" style="28" customWidth="1"/>
    <col min="14084" max="14084" width="5.28515625" style="28" customWidth="1"/>
    <col min="14085" max="14085" width="10.7109375" style="28" bestFit="1" customWidth="1"/>
    <col min="14086" max="14086" width="6.42578125" style="28" customWidth="1"/>
    <col min="14087" max="14087" width="12" style="28" customWidth="1"/>
    <col min="14088" max="14088" width="6.7109375" style="28" bestFit="1" customWidth="1"/>
    <col min="14089" max="14089" width="11.7109375" style="28" customWidth="1"/>
    <col min="14090" max="14090" width="5.85546875" style="28" customWidth="1"/>
    <col min="14091" max="14091" width="12.28515625" style="28" customWidth="1"/>
    <col min="14092" max="14092" width="6" style="28" customWidth="1"/>
    <col min="14093" max="14093" width="12" style="28" customWidth="1"/>
    <col min="14094" max="14094" width="22.28515625" style="28" customWidth="1"/>
    <col min="14095" max="14095" width="17.85546875" style="28" customWidth="1"/>
    <col min="14096" max="14096" width="6" style="28" bestFit="1" customWidth="1"/>
    <col min="14097" max="14097" width="5" style="28" bestFit="1" customWidth="1"/>
    <col min="14098" max="14098" width="9.5703125" style="28" bestFit="1" customWidth="1"/>
    <col min="14099" max="14099" width="11.85546875" style="28" bestFit="1" customWidth="1"/>
    <col min="14100" max="14336" width="9.140625" style="28"/>
    <col min="14337" max="14337" width="4.140625" style="28" customWidth="1"/>
    <col min="14338" max="14338" width="39.85546875" style="28" customWidth="1"/>
    <col min="14339" max="14339" width="12.7109375" style="28" customWidth="1"/>
    <col min="14340" max="14340" width="5.28515625" style="28" customWidth="1"/>
    <col min="14341" max="14341" width="10.7109375" style="28" bestFit="1" customWidth="1"/>
    <col min="14342" max="14342" width="6.42578125" style="28" customWidth="1"/>
    <col min="14343" max="14343" width="12" style="28" customWidth="1"/>
    <col min="14344" max="14344" width="6.7109375" style="28" bestFit="1" customWidth="1"/>
    <col min="14345" max="14345" width="11.7109375" style="28" customWidth="1"/>
    <col min="14346" max="14346" width="5.85546875" style="28" customWidth="1"/>
    <col min="14347" max="14347" width="12.28515625" style="28" customWidth="1"/>
    <col min="14348" max="14348" width="6" style="28" customWidth="1"/>
    <col min="14349" max="14349" width="12" style="28" customWidth="1"/>
    <col min="14350" max="14350" width="22.28515625" style="28" customWidth="1"/>
    <col min="14351" max="14351" width="17.85546875" style="28" customWidth="1"/>
    <col min="14352" max="14352" width="6" style="28" bestFit="1" customWidth="1"/>
    <col min="14353" max="14353" width="5" style="28" bestFit="1" customWidth="1"/>
    <col min="14354" max="14354" width="9.5703125" style="28" bestFit="1" customWidth="1"/>
    <col min="14355" max="14355" width="11.85546875" style="28" bestFit="1" customWidth="1"/>
    <col min="14356" max="14592" width="9.140625" style="28"/>
    <col min="14593" max="14593" width="4.140625" style="28" customWidth="1"/>
    <col min="14594" max="14594" width="39.85546875" style="28" customWidth="1"/>
    <col min="14595" max="14595" width="12.7109375" style="28" customWidth="1"/>
    <col min="14596" max="14596" width="5.28515625" style="28" customWidth="1"/>
    <col min="14597" max="14597" width="10.7109375" style="28" bestFit="1" customWidth="1"/>
    <col min="14598" max="14598" width="6.42578125" style="28" customWidth="1"/>
    <col min="14599" max="14599" width="12" style="28" customWidth="1"/>
    <col min="14600" max="14600" width="6.7109375" style="28" bestFit="1" customWidth="1"/>
    <col min="14601" max="14601" width="11.7109375" style="28" customWidth="1"/>
    <col min="14602" max="14602" width="5.85546875" style="28" customWidth="1"/>
    <col min="14603" max="14603" width="12.28515625" style="28" customWidth="1"/>
    <col min="14604" max="14604" width="6" style="28" customWidth="1"/>
    <col min="14605" max="14605" width="12" style="28" customWidth="1"/>
    <col min="14606" max="14606" width="22.28515625" style="28" customWidth="1"/>
    <col min="14607" max="14607" width="17.85546875" style="28" customWidth="1"/>
    <col min="14608" max="14608" width="6" style="28" bestFit="1" customWidth="1"/>
    <col min="14609" max="14609" width="5" style="28" bestFit="1" customWidth="1"/>
    <col min="14610" max="14610" width="9.5703125" style="28" bestFit="1" customWidth="1"/>
    <col min="14611" max="14611" width="11.85546875" style="28" bestFit="1" customWidth="1"/>
    <col min="14612" max="14848" width="9.140625" style="28"/>
    <col min="14849" max="14849" width="4.140625" style="28" customWidth="1"/>
    <col min="14850" max="14850" width="39.85546875" style="28" customWidth="1"/>
    <col min="14851" max="14851" width="12.7109375" style="28" customWidth="1"/>
    <col min="14852" max="14852" width="5.28515625" style="28" customWidth="1"/>
    <col min="14853" max="14853" width="10.7109375" style="28" bestFit="1" customWidth="1"/>
    <col min="14854" max="14854" width="6.42578125" style="28" customWidth="1"/>
    <col min="14855" max="14855" width="12" style="28" customWidth="1"/>
    <col min="14856" max="14856" width="6.7109375" style="28" bestFit="1" customWidth="1"/>
    <col min="14857" max="14857" width="11.7109375" style="28" customWidth="1"/>
    <col min="14858" max="14858" width="5.85546875" style="28" customWidth="1"/>
    <col min="14859" max="14859" width="12.28515625" style="28" customWidth="1"/>
    <col min="14860" max="14860" width="6" style="28" customWidth="1"/>
    <col min="14861" max="14861" width="12" style="28" customWidth="1"/>
    <col min="14862" max="14862" width="22.28515625" style="28" customWidth="1"/>
    <col min="14863" max="14863" width="17.85546875" style="28" customWidth="1"/>
    <col min="14864" max="14864" width="6" style="28" bestFit="1" customWidth="1"/>
    <col min="14865" max="14865" width="5" style="28" bestFit="1" customWidth="1"/>
    <col min="14866" max="14866" width="9.5703125" style="28" bestFit="1" customWidth="1"/>
    <col min="14867" max="14867" width="11.85546875" style="28" bestFit="1" customWidth="1"/>
    <col min="14868" max="15104" width="9.140625" style="28"/>
    <col min="15105" max="15105" width="4.140625" style="28" customWidth="1"/>
    <col min="15106" max="15106" width="39.85546875" style="28" customWidth="1"/>
    <col min="15107" max="15107" width="12.7109375" style="28" customWidth="1"/>
    <col min="15108" max="15108" width="5.28515625" style="28" customWidth="1"/>
    <col min="15109" max="15109" width="10.7109375" style="28" bestFit="1" customWidth="1"/>
    <col min="15110" max="15110" width="6.42578125" style="28" customWidth="1"/>
    <col min="15111" max="15111" width="12" style="28" customWidth="1"/>
    <col min="15112" max="15112" width="6.7109375" style="28" bestFit="1" customWidth="1"/>
    <col min="15113" max="15113" width="11.7109375" style="28" customWidth="1"/>
    <col min="15114" max="15114" width="5.85546875" style="28" customWidth="1"/>
    <col min="15115" max="15115" width="12.28515625" style="28" customWidth="1"/>
    <col min="15116" max="15116" width="6" style="28" customWidth="1"/>
    <col min="15117" max="15117" width="12" style="28" customWidth="1"/>
    <col min="15118" max="15118" width="22.28515625" style="28" customWidth="1"/>
    <col min="15119" max="15119" width="17.85546875" style="28" customWidth="1"/>
    <col min="15120" max="15120" width="6" style="28" bestFit="1" customWidth="1"/>
    <col min="15121" max="15121" width="5" style="28" bestFit="1" customWidth="1"/>
    <col min="15122" max="15122" width="9.5703125" style="28" bestFit="1" customWidth="1"/>
    <col min="15123" max="15123" width="11.85546875" style="28" bestFit="1" customWidth="1"/>
    <col min="15124" max="15360" width="9.140625" style="28"/>
    <col min="15361" max="15361" width="4.140625" style="28" customWidth="1"/>
    <col min="15362" max="15362" width="39.85546875" style="28" customWidth="1"/>
    <col min="15363" max="15363" width="12.7109375" style="28" customWidth="1"/>
    <col min="15364" max="15364" width="5.28515625" style="28" customWidth="1"/>
    <col min="15365" max="15365" width="10.7109375" style="28" bestFit="1" customWidth="1"/>
    <col min="15366" max="15366" width="6.42578125" style="28" customWidth="1"/>
    <col min="15367" max="15367" width="12" style="28" customWidth="1"/>
    <col min="15368" max="15368" width="6.7109375" style="28" bestFit="1" customWidth="1"/>
    <col min="15369" max="15369" width="11.7109375" style="28" customWidth="1"/>
    <col min="15370" max="15370" width="5.85546875" style="28" customWidth="1"/>
    <col min="15371" max="15371" width="12.28515625" style="28" customWidth="1"/>
    <col min="15372" max="15372" width="6" style="28" customWidth="1"/>
    <col min="15373" max="15373" width="12" style="28" customWidth="1"/>
    <col min="15374" max="15374" width="22.28515625" style="28" customWidth="1"/>
    <col min="15375" max="15375" width="17.85546875" style="28" customWidth="1"/>
    <col min="15376" max="15376" width="6" style="28" bestFit="1" customWidth="1"/>
    <col min="15377" max="15377" width="5" style="28" bestFit="1" customWidth="1"/>
    <col min="15378" max="15378" width="9.5703125" style="28" bestFit="1" customWidth="1"/>
    <col min="15379" max="15379" width="11.85546875" style="28" bestFit="1" customWidth="1"/>
    <col min="15380" max="15616" width="9.140625" style="28"/>
    <col min="15617" max="15617" width="4.140625" style="28" customWidth="1"/>
    <col min="15618" max="15618" width="39.85546875" style="28" customWidth="1"/>
    <col min="15619" max="15619" width="12.7109375" style="28" customWidth="1"/>
    <col min="15620" max="15620" width="5.28515625" style="28" customWidth="1"/>
    <col min="15621" max="15621" width="10.7109375" style="28" bestFit="1" customWidth="1"/>
    <col min="15622" max="15622" width="6.42578125" style="28" customWidth="1"/>
    <col min="15623" max="15623" width="12" style="28" customWidth="1"/>
    <col min="15624" max="15624" width="6.7109375" style="28" bestFit="1" customWidth="1"/>
    <col min="15625" max="15625" width="11.7109375" style="28" customWidth="1"/>
    <col min="15626" max="15626" width="5.85546875" style="28" customWidth="1"/>
    <col min="15627" max="15627" width="12.28515625" style="28" customWidth="1"/>
    <col min="15628" max="15628" width="6" style="28" customWidth="1"/>
    <col min="15629" max="15629" width="12" style="28" customWidth="1"/>
    <col min="15630" max="15630" width="22.28515625" style="28" customWidth="1"/>
    <col min="15631" max="15631" width="17.85546875" style="28" customWidth="1"/>
    <col min="15632" max="15632" width="6" style="28" bestFit="1" customWidth="1"/>
    <col min="15633" max="15633" width="5" style="28" bestFit="1" customWidth="1"/>
    <col min="15634" max="15634" width="9.5703125" style="28" bestFit="1" customWidth="1"/>
    <col min="15635" max="15635" width="11.85546875" style="28" bestFit="1" customWidth="1"/>
    <col min="15636" max="15872" width="9.140625" style="28"/>
    <col min="15873" max="15873" width="4.140625" style="28" customWidth="1"/>
    <col min="15874" max="15874" width="39.85546875" style="28" customWidth="1"/>
    <col min="15875" max="15875" width="12.7109375" style="28" customWidth="1"/>
    <col min="15876" max="15876" width="5.28515625" style="28" customWidth="1"/>
    <col min="15877" max="15877" width="10.7109375" style="28" bestFit="1" customWidth="1"/>
    <col min="15878" max="15878" width="6.42578125" style="28" customWidth="1"/>
    <col min="15879" max="15879" width="12" style="28" customWidth="1"/>
    <col min="15880" max="15880" width="6.7109375" style="28" bestFit="1" customWidth="1"/>
    <col min="15881" max="15881" width="11.7109375" style="28" customWidth="1"/>
    <col min="15882" max="15882" width="5.85546875" style="28" customWidth="1"/>
    <col min="15883" max="15883" width="12.28515625" style="28" customWidth="1"/>
    <col min="15884" max="15884" width="6" style="28" customWidth="1"/>
    <col min="15885" max="15885" width="12" style="28" customWidth="1"/>
    <col min="15886" max="15886" width="22.28515625" style="28" customWidth="1"/>
    <col min="15887" max="15887" width="17.85546875" style="28" customWidth="1"/>
    <col min="15888" max="15888" width="6" style="28" bestFit="1" customWidth="1"/>
    <col min="15889" max="15889" width="5" style="28" bestFit="1" customWidth="1"/>
    <col min="15890" max="15890" width="9.5703125" style="28" bestFit="1" customWidth="1"/>
    <col min="15891" max="15891" width="11.85546875" style="28" bestFit="1" customWidth="1"/>
    <col min="15892" max="16128" width="9.140625" style="28"/>
    <col min="16129" max="16129" width="4.140625" style="28" customWidth="1"/>
    <col min="16130" max="16130" width="39.85546875" style="28" customWidth="1"/>
    <col min="16131" max="16131" width="12.7109375" style="28" customWidth="1"/>
    <col min="16132" max="16132" width="5.28515625" style="28" customWidth="1"/>
    <col min="16133" max="16133" width="10.7109375" style="28" bestFit="1" customWidth="1"/>
    <col min="16134" max="16134" width="6.42578125" style="28" customWidth="1"/>
    <col min="16135" max="16135" width="12" style="28" customWidth="1"/>
    <col min="16136" max="16136" width="6.7109375" style="28" bestFit="1" customWidth="1"/>
    <col min="16137" max="16137" width="11.7109375" style="28" customWidth="1"/>
    <col min="16138" max="16138" width="5.85546875" style="28" customWidth="1"/>
    <col min="16139" max="16139" width="12.28515625" style="28" customWidth="1"/>
    <col min="16140" max="16140" width="6" style="28" customWidth="1"/>
    <col min="16141" max="16141" width="12" style="28" customWidth="1"/>
    <col min="16142" max="16142" width="22.28515625" style="28" customWidth="1"/>
    <col min="16143" max="16143" width="17.85546875" style="28" customWidth="1"/>
    <col min="16144" max="16144" width="6" style="28" bestFit="1" customWidth="1"/>
    <col min="16145" max="16145" width="5" style="28" bestFit="1" customWidth="1"/>
    <col min="16146" max="16146" width="9.5703125" style="28" bestFit="1" customWidth="1"/>
    <col min="16147" max="16147" width="11.85546875" style="28" bestFit="1" customWidth="1"/>
    <col min="16148" max="16384" width="9.140625" style="28"/>
  </cols>
  <sheetData>
    <row r="1" spans="1:19" ht="20.25">
      <c r="C1" s="2003" t="s">
        <v>109</v>
      </c>
      <c r="D1" s="2003"/>
      <c r="E1" s="2003"/>
      <c r="F1" s="2003"/>
      <c r="G1" s="2003"/>
      <c r="H1" s="2003"/>
      <c r="I1" s="291"/>
      <c r="J1" s="291"/>
      <c r="K1" s="291"/>
      <c r="L1" s="291"/>
      <c r="M1" s="291"/>
    </row>
    <row r="2" spans="1:19" ht="6.75" customHeight="1">
      <c r="A2" s="557"/>
      <c r="B2" s="558"/>
      <c r="C2" s="558"/>
      <c r="D2" s="559"/>
      <c r="E2" s="558"/>
      <c r="F2" s="558"/>
      <c r="G2" s="558"/>
      <c r="H2" s="558"/>
      <c r="I2" s="558"/>
      <c r="J2" s="558"/>
      <c r="K2" s="558"/>
      <c r="L2" s="558"/>
      <c r="M2" s="558"/>
      <c r="N2" s="558"/>
    </row>
    <row r="3" spans="1:19" ht="31.5" customHeight="1">
      <c r="B3" s="2004" t="s">
        <v>2377</v>
      </c>
      <c r="C3" s="2004"/>
      <c r="D3" s="2004"/>
      <c r="E3" s="2004"/>
      <c r="F3" s="2004"/>
      <c r="G3" s="2004"/>
      <c r="H3" s="2004"/>
      <c r="I3" s="2004"/>
      <c r="J3" s="2004"/>
      <c r="K3" s="2004"/>
      <c r="L3" s="560"/>
      <c r="M3" s="560"/>
      <c r="N3" s="558"/>
    </row>
    <row r="4" spans="1:19" ht="16.5" customHeight="1">
      <c r="A4" s="561"/>
      <c r="B4" s="562"/>
      <c r="C4" s="562"/>
      <c r="D4" s="562"/>
      <c r="E4" s="562"/>
      <c r="F4" s="562"/>
      <c r="G4" s="562"/>
      <c r="H4" s="562"/>
      <c r="I4" s="562"/>
      <c r="J4" s="562"/>
      <c r="K4" s="563" t="s">
        <v>2699</v>
      </c>
      <c r="L4" s="562"/>
      <c r="M4" s="562"/>
      <c r="N4" s="558"/>
    </row>
    <row r="5" spans="1:19" ht="9" customHeight="1">
      <c r="A5" s="561"/>
      <c r="B5" s="562"/>
      <c r="C5" s="562"/>
      <c r="D5" s="562"/>
      <c r="E5" s="562"/>
      <c r="F5" s="562"/>
      <c r="H5" s="561"/>
      <c r="I5" s="561"/>
      <c r="J5" s="561"/>
      <c r="L5" s="561"/>
      <c r="M5" s="561"/>
      <c r="N5" s="558"/>
    </row>
    <row r="6" spans="1:19" ht="33" customHeight="1">
      <c r="A6" s="2005" t="s">
        <v>2</v>
      </c>
      <c r="B6" s="2008" t="s">
        <v>3</v>
      </c>
      <c r="C6" s="1994" t="s">
        <v>4</v>
      </c>
      <c r="D6" s="2008" t="s">
        <v>5</v>
      </c>
      <c r="E6" s="2012" t="s">
        <v>9</v>
      </c>
      <c r="F6" s="2015" t="s">
        <v>110</v>
      </c>
      <c r="G6" s="2015"/>
      <c r="H6" s="2015"/>
      <c r="I6" s="2015"/>
      <c r="J6" s="2015" t="s">
        <v>111</v>
      </c>
      <c r="K6" s="2015"/>
      <c r="L6" s="2015"/>
      <c r="M6" s="2015"/>
      <c r="N6" s="558"/>
      <c r="O6" s="564"/>
      <c r="P6" s="565"/>
      <c r="Q6" s="566"/>
      <c r="R6" s="567"/>
      <c r="S6" s="567"/>
    </row>
    <row r="7" spans="1:19" ht="61.5" customHeight="1">
      <c r="A7" s="2006"/>
      <c r="B7" s="2009"/>
      <c r="C7" s="2011"/>
      <c r="D7" s="2009"/>
      <c r="E7" s="2013"/>
      <c r="F7" s="1999" t="s">
        <v>112</v>
      </c>
      <c r="G7" s="1999"/>
      <c r="H7" s="1999" t="s">
        <v>113</v>
      </c>
      <c r="I7" s="1999"/>
      <c r="J7" s="1999" t="s">
        <v>112</v>
      </c>
      <c r="K7" s="1999"/>
      <c r="L7" s="1999" t="s">
        <v>113</v>
      </c>
      <c r="M7" s="1999"/>
      <c r="O7" s="568"/>
      <c r="P7" s="565"/>
      <c r="Q7" s="566"/>
      <c r="R7" s="568"/>
      <c r="S7" s="567"/>
    </row>
    <row r="8" spans="1:19" ht="19.5" customHeight="1">
      <c r="A8" s="2007"/>
      <c r="B8" s="2010"/>
      <c r="C8" s="1995"/>
      <c r="D8" s="2010"/>
      <c r="E8" s="2014"/>
      <c r="F8" s="569" t="s">
        <v>114</v>
      </c>
      <c r="G8" s="508" t="s">
        <v>10</v>
      </c>
      <c r="H8" s="569" t="s">
        <v>114</v>
      </c>
      <c r="I8" s="508" t="s">
        <v>10</v>
      </c>
      <c r="J8" s="569" t="s">
        <v>114</v>
      </c>
      <c r="K8" s="508" t="s">
        <v>10</v>
      </c>
      <c r="L8" s="569" t="s">
        <v>114</v>
      </c>
      <c r="M8" s="508" t="s">
        <v>10</v>
      </c>
      <c r="N8" s="558"/>
      <c r="O8" s="564"/>
      <c r="P8" s="565"/>
      <c r="Q8" s="566"/>
      <c r="R8" s="567"/>
      <c r="S8" s="567"/>
    </row>
    <row r="9" spans="1:19" ht="16.5" customHeight="1">
      <c r="A9" s="569">
        <v>1</v>
      </c>
      <c r="B9" s="570">
        <v>2</v>
      </c>
      <c r="C9" s="571">
        <v>3</v>
      </c>
      <c r="D9" s="572">
        <v>4</v>
      </c>
      <c r="E9" s="573">
        <v>5</v>
      </c>
      <c r="F9" s="569">
        <v>6</v>
      </c>
      <c r="G9" s="573">
        <v>7</v>
      </c>
      <c r="H9" s="573">
        <v>8</v>
      </c>
      <c r="I9" s="573">
        <v>9</v>
      </c>
      <c r="J9" s="573">
        <v>10</v>
      </c>
      <c r="K9" s="573">
        <v>11</v>
      </c>
      <c r="L9" s="573">
        <v>12</v>
      </c>
      <c r="M9" s="573">
        <v>13</v>
      </c>
      <c r="N9" s="558"/>
      <c r="P9" s="574"/>
      <c r="Q9" s="575"/>
      <c r="R9" s="576"/>
      <c r="S9" s="576"/>
    </row>
    <row r="10" spans="1:19" ht="33" customHeight="1">
      <c r="A10" s="577">
        <v>1</v>
      </c>
      <c r="B10" s="578" t="s">
        <v>115</v>
      </c>
      <c r="C10" s="579">
        <v>7130601965</v>
      </c>
      <c r="D10" s="577" t="s">
        <v>25</v>
      </c>
      <c r="E10" s="253">
        <f>VLOOKUP(C10,'SOR RATE 2025-26'!A:D,4,0)/1000</f>
        <v>56.821719999999999</v>
      </c>
      <c r="F10" s="577">
        <f>37.1*11*29</f>
        <v>11834.900000000001</v>
      </c>
      <c r="G10" s="580">
        <f>F10*E10</f>
        <v>672479.37402800005</v>
      </c>
      <c r="H10" s="577">
        <f>+F10</f>
        <v>11834.900000000001</v>
      </c>
      <c r="I10" s="580">
        <f>E10*H10</f>
        <v>672479.37402800005</v>
      </c>
      <c r="J10" s="577"/>
      <c r="K10" s="580"/>
      <c r="L10" s="577"/>
      <c r="M10" s="580"/>
      <c r="N10" s="581"/>
      <c r="O10" s="582"/>
      <c r="P10" s="575"/>
      <c r="Q10" s="575"/>
      <c r="R10" s="583"/>
      <c r="S10" s="583"/>
    </row>
    <row r="11" spans="1:19" ht="20.25" customHeight="1">
      <c r="A11" s="577">
        <v>2</v>
      </c>
      <c r="B11" s="251" t="s">
        <v>116</v>
      </c>
      <c r="C11" s="579">
        <v>7130800001</v>
      </c>
      <c r="D11" s="577" t="s">
        <v>55</v>
      </c>
      <c r="E11" s="253">
        <f>VLOOKUP(C11,'SOR RATE 2025-26'!A:D,4,0)</f>
        <v>3195.95</v>
      </c>
      <c r="F11" s="30"/>
      <c r="G11" s="30"/>
      <c r="H11" s="30"/>
      <c r="I11" s="580"/>
      <c r="J11" s="577">
        <v>29</v>
      </c>
      <c r="K11" s="580">
        <f>E11*J11</f>
        <v>92682.549999999988</v>
      </c>
      <c r="L11" s="577">
        <v>29</v>
      </c>
      <c r="M11" s="580">
        <f>E11*L11</f>
        <v>92682.549999999988</v>
      </c>
      <c r="N11" s="581"/>
      <c r="O11" s="582"/>
      <c r="P11" s="575"/>
      <c r="Q11" s="575"/>
      <c r="R11" s="583"/>
      <c r="S11" s="583"/>
    </row>
    <row r="12" spans="1:19" ht="29.25" customHeight="1">
      <c r="A12" s="577">
        <v>3</v>
      </c>
      <c r="B12" s="584" t="s">
        <v>117</v>
      </c>
      <c r="C12" s="579">
        <v>7130310057</v>
      </c>
      <c r="D12" s="577" t="s">
        <v>118</v>
      </c>
      <c r="E12" s="253">
        <f>VLOOKUP(C12,'SOR RATE 2025-26'!A:D,4,0)</f>
        <v>495665.5</v>
      </c>
      <c r="F12" s="577">
        <v>1.06</v>
      </c>
      <c r="G12" s="580">
        <f>F12*E12</f>
        <v>525405.43000000005</v>
      </c>
      <c r="H12" s="577"/>
      <c r="I12" s="580"/>
      <c r="J12" s="577">
        <v>1.06</v>
      </c>
      <c r="K12" s="580">
        <f>E12*J12</f>
        <v>525405.43000000005</v>
      </c>
      <c r="L12" s="577"/>
      <c r="M12" s="580"/>
      <c r="N12" s="564"/>
      <c r="P12" s="291"/>
      <c r="Q12" s="291"/>
      <c r="R12" s="583"/>
      <c r="S12" s="585"/>
    </row>
    <row r="13" spans="1:19" ht="27" customHeight="1">
      <c r="A13" s="577">
        <v>4</v>
      </c>
      <c r="B13" s="584" t="s">
        <v>119</v>
      </c>
      <c r="C13" s="579">
        <v>7130310058</v>
      </c>
      <c r="D13" s="577" t="s">
        <v>118</v>
      </c>
      <c r="E13" s="253">
        <f>VLOOKUP(C13,'SOR RATE 2025-26'!A:D,4,0)</f>
        <v>702519.06</v>
      </c>
      <c r="F13" s="577"/>
      <c r="G13" s="580"/>
      <c r="H13" s="577">
        <v>1.06</v>
      </c>
      <c r="I13" s="580">
        <f>E13*H13</f>
        <v>744670.20360000012</v>
      </c>
      <c r="J13" s="577"/>
      <c r="K13" s="580"/>
      <c r="L13" s="577">
        <v>1.06</v>
      </c>
      <c r="M13" s="580">
        <f>E13*L13</f>
        <v>744670.20360000012</v>
      </c>
      <c r="N13" s="564"/>
      <c r="P13" s="291"/>
      <c r="Q13" s="291"/>
      <c r="R13" s="583"/>
      <c r="S13" s="585"/>
    </row>
    <row r="14" spans="1:19" ht="18.75" customHeight="1">
      <c r="A14" s="577">
        <v>5</v>
      </c>
      <c r="B14" s="584" t="s">
        <v>120</v>
      </c>
      <c r="C14" s="579">
        <v>7130320048</v>
      </c>
      <c r="D14" s="577" t="s">
        <v>39</v>
      </c>
      <c r="E14" s="253">
        <f>VLOOKUP(C14,'SOR RATE 2025-26'!A:D,4,0)</f>
        <v>3269.37</v>
      </c>
      <c r="F14" s="577">
        <v>2</v>
      </c>
      <c r="G14" s="580">
        <f>F14*E14</f>
        <v>6538.74</v>
      </c>
      <c r="H14" s="577">
        <v>2</v>
      </c>
      <c r="I14" s="580">
        <f t="shared" ref="I14:I18" si="0">E14*H14</f>
        <v>6538.74</v>
      </c>
      <c r="J14" s="577">
        <v>2</v>
      </c>
      <c r="K14" s="580">
        <f t="shared" ref="K14:K29" si="1">E14*J14</f>
        <v>6538.74</v>
      </c>
      <c r="L14" s="577">
        <v>2</v>
      </c>
      <c r="M14" s="580">
        <f t="shared" ref="M14:M29" si="2">E14*L14</f>
        <v>6538.74</v>
      </c>
      <c r="N14" s="558"/>
      <c r="O14" s="586"/>
    </row>
    <row r="15" spans="1:19" ht="34.5" customHeight="1">
      <c r="A15" s="577">
        <v>6</v>
      </c>
      <c r="B15" s="587" t="s">
        <v>121</v>
      </c>
      <c r="C15" s="579">
        <v>7130310061</v>
      </c>
      <c r="D15" s="577" t="s">
        <v>39</v>
      </c>
      <c r="E15" s="253">
        <f>VLOOKUP(C15,'SOR RATE 2025-26'!A:D,4,0)</f>
        <v>5162.16</v>
      </c>
      <c r="F15" s="577">
        <v>3</v>
      </c>
      <c r="G15" s="580">
        <f t="shared" ref="G15:G29" si="3">F15*E15</f>
        <v>15486.48</v>
      </c>
      <c r="H15" s="577">
        <v>3</v>
      </c>
      <c r="I15" s="580">
        <f t="shared" si="0"/>
        <v>15486.48</v>
      </c>
      <c r="J15" s="577">
        <v>3</v>
      </c>
      <c r="K15" s="580">
        <f t="shared" si="1"/>
        <v>15486.48</v>
      </c>
      <c r="L15" s="577">
        <v>3</v>
      </c>
      <c r="M15" s="580">
        <f t="shared" si="2"/>
        <v>15486.48</v>
      </c>
      <c r="N15" s="588"/>
    </row>
    <row r="16" spans="1:19" ht="33" customHeight="1">
      <c r="A16" s="577">
        <v>7</v>
      </c>
      <c r="B16" s="584" t="s">
        <v>122</v>
      </c>
      <c r="C16" s="186">
        <v>7130877681</v>
      </c>
      <c r="D16" s="589" t="s">
        <v>55</v>
      </c>
      <c r="E16" s="253">
        <f>VLOOKUP(C16,'SOR RATE 2025-26'!A:D,4,0)</f>
        <v>3097.31</v>
      </c>
      <c r="F16" s="577">
        <v>16</v>
      </c>
      <c r="G16" s="580">
        <f t="shared" si="3"/>
        <v>49556.959999999999</v>
      </c>
      <c r="H16" s="577">
        <v>16</v>
      </c>
      <c r="I16" s="580">
        <f t="shared" si="0"/>
        <v>49556.959999999999</v>
      </c>
      <c r="J16" s="577">
        <v>16</v>
      </c>
      <c r="K16" s="580">
        <f t="shared" si="1"/>
        <v>49556.959999999999</v>
      </c>
      <c r="L16" s="577">
        <v>16</v>
      </c>
      <c r="M16" s="580">
        <f t="shared" si="2"/>
        <v>49556.959999999999</v>
      </c>
      <c r="N16" s="590"/>
    </row>
    <row r="17" spans="1:16" ht="33.75" customHeight="1">
      <c r="A17" s="577">
        <v>8</v>
      </c>
      <c r="B17" s="584" t="s">
        <v>123</v>
      </c>
      <c r="C17" s="577">
        <v>7130877683</v>
      </c>
      <c r="D17" s="589" t="s">
        <v>55</v>
      </c>
      <c r="E17" s="253">
        <f>VLOOKUP(C17,'SOR RATE 2025-26'!A:D,4,0)</f>
        <v>2753.15</v>
      </c>
      <c r="F17" s="577">
        <v>21</v>
      </c>
      <c r="G17" s="580">
        <f t="shared" si="3"/>
        <v>57816.15</v>
      </c>
      <c r="H17" s="577">
        <v>21</v>
      </c>
      <c r="I17" s="580">
        <f t="shared" si="0"/>
        <v>57816.15</v>
      </c>
      <c r="J17" s="577">
        <v>21</v>
      </c>
      <c r="K17" s="580">
        <f t="shared" si="1"/>
        <v>57816.15</v>
      </c>
      <c r="L17" s="577">
        <v>21</v>
      </c>
      <c r="M17" s="580">
        <f t="shared" si="2"/>
        <v>57816.15</v>
      </c>
      <c r="N17" s="590"/>
    </row>
    <row r="18" spans="1:16" ht="17.25" customHeight="1">
      <c r="A18" s="577">
        <v>9</v>
      </c>
      <c r="B18" s="591" t="s">
        <v>124</v>
      </c>
      <c r="C18" s="577">
        <v>7130893004</v>
      </c>
      <c r="D18" s="589" t="s">
        <v>55</v>
      </c>
      <c r="E18" s="253">
        <f>VLOOKUP(C18,'SOR RATE 2025-26'!A:D,4,0)</f>
        <v>234.55</v>
      </c>
      <c r="F18" s="589">
        <v>37</v>
      </c>
      <c r="G18" s="580">
        <f t="shared" si="3"/>
        <v>8678.35</v>
      </c>
      <c r="H18" s="589">
        <v>37</v>
      </c>
      <c r="I18" s="580">
        <f t="shared" si="0"/>
        <v>8678.35</v>
      </c>
      <c r="J18" s="589">
        <v>37</v>
      </c>
      <c r="K18" s="580">
        <f t="shared" si="1"/>
        <v>8678.35</v>
      </c>
      <c r="L18" s="589">
        <v>37</v>
      </c>
      <c r="M18" s="580">
        <f t="shared" si="2"/>
        <v>8678.35</v>
      </c>
      <c r="N18" s="588"/>
    </row>
    <row r="19" spans="1:16" ht="18" customHeight="1">
      <c r="A19" s="577">
        <v>10</v>
      </c>
      <c r="B19" s="591" t="s">
        <v>125</v>
      </c>
      <c r="C19" s="577">
        <v>7130860032</v>
      </c>
      <c r="D19" s="589" t="s">
        <v>55</v>
      </c>
      <c r="E19" s="253">
        <f>VLOOKUP(C19,'SOR RATE 2025-26'!A:D,4,0)</f>
        <v>585.41999999999996</v>
      </c>
      <c r="F19" s="577">
        <v>12</v>
      </c>
      <c r="G19" s="580">
        <f t="shared" si="3"/>
        <v>7025.0399999999991</v>
      </c>
      <c r="H19" s="577">
        <v>12</v>
      </c>
      <c r="I19" s="580">
        <f t="shared" ref="I19:I22" si="4">E19*H19</f>
        <v>7025.0399999999991</v>
      </c>
      <c r="J19" s="577">
        <v>12</v>
      </c>
      <c r="K19" s="580">
        <f t="shared" si="1"/>
        <v>7025.0399999999991</v>
      </c>
      <c r="L19" s="577">
        <v>12</v>
      </c>
      <c r="M19" s="580">
        <f t="shared" si="2"/>
        <v>7025.0399999999991</v>
      </c>
      <c r="N19" s="558"/>
    </row>
    <row r="20" spans="1:16" ht="18" customHeight="1">
      <c r="A20" s="577">
        <v>11</v>
      </c>
      <c r="B20" s="591" t="s">
        <v>159</v>
      </c>
      <c r="C20" s="522">
        <v>7130810692</v>
      </c>
      <c r="D20" s="442" t="s">
        <v>15</v>
      </c>
      <c r="E20" s="253">
        <f>VLOOKUP(C20,'SOR RATE 2025-26'!A:D,4,0)</f>
        <v>371.1</v>
      </c>
      <c r="F20" s="577">
        <v>12</v>
      </c>
      <c r="G20" s="580">
        <f>F20*E20</f>
        <v>4453.2000000000007</v>
      </c>
      <c r="H20" s="577">
        <v>12</v>
      </c>
      <c r="I20" s="580">
        <f>E20*H20</f>
        <v>4453.2000000000007</v>
      </c>
      <c r="J20" s="577"/>
      <c r="K20" s="580"/>
      <c r="L20" s="577"/>
      <c r="M20" s="580"/>
      <c r="N20" s="558"/>
    </row>
    <row r="21" spans="1:16" ht="18" customHeight="1">
      <c r="A21" s="577">
        <v>12</v>
      </c>
      <c r="B21" s="591" t="s">
        <v>2667</v>
      </c>
      <c r="C21" s="716">
        <v>7130810193</v>
      </c>
      <c r="D21" s="717" t="s">
        <v>15</v>
      </c>
      <c r="E21" s="253">
        <f>VLOOKUP(C21,'SOR RATE 2025-26'!A:D,4,0)</f>
        <v>334.5</v>
      </c>
      <c r="F21" s="577"/>
      <c r="G21" s="580"/>
      <c r="H21" s="577"/>
      <c r="I21" s="580"/>
      <c r="J21" s="577">
        <v>12</v>
      </c>
      <c r="K21" s="580">
        <f>E21*J21</f>
        <v>4014</v>
      </c>
      <c r="L21" s="577">
        <v>12</v>
      </c>
      <c r="M21" s="580">
        <f>E21*L21</f>
        <v>4014</v>
      </c>
      <c r="N21" s="558"/>
    </row>
    <row r="22" spans="1:16" ht="26.25" customHeight="1">
      <c r="A22" s="577">
        <v>13</v>
      </c>
      <c r="B22" s="584" t="s">
        <v>2664</v>
      </c>
      <c r="C22" s="577">
        <v>7130860077</v>
      </c>
      <c r="D22" s="589" t="s">
        <v>25</v>
      </c>
      <c r="E22" s="253">
        <f>VLOOKUP(C22,'SOR RATE 2025-26'!A:D,4,0)/1000</f>
        <v>91.533670000000001</v>
      </c>
      <c r="F22" s="577">
        <v>92.4</v>
      </c>
      <c r="G22" s="580">
        <f t="shared" si="3"/>
        <v>8457.7111080000013</v>
      </c>
      <c r="H22" s="577">
        <v>92.4</v>
      </c>
      <c r="I22" s="580">
        <f t="shared" si="4"/>
        <v>8457.7111080000013</v>
      </c>
      <c r="J22" s="577">
        <v>72</v>
      </c>
      <c r="K22" s="580">
        <f t="shared" si="1"/>
        <v>6590.4242400000003</v>
      </c>
      <c r="L22" s="577">
        <v>72</v>
      </c>
      <c r="M22" s="580">
        <f t="shared" si="2"/>
        <v>6590.4242400000003</v>
      </c>
      <c r="N22" s="558"/>
    </row>
    <row r="23" spans="1:16" ht="17.25" customHeight="1">
      <c r="A23" s="577">
        <v>14</v>
      </c>
      <c r="B23" s="584" t="s">
        <v>126</v>
      </c>
      <c r="C23" s="577">
        <v>7130870010</v>
      </c>
      <c r="D23" s="589" t="s">
        <v>55</v>
      </c>
      <c r="E23" s="253">
        <f>VLOOKUP(C23,'SOR RATE 2025-26'!A:D,4,0)</f>
        <v>985.1</v>
      </c>
      <c r="F23" s="589">
        <v>29</v>
      </c>
      <c r="G23" s="580">
        <f t="shared" si="3"/>
        <v>28567.9</v>
      </c>
      <c r="H23" s="589">
        <v>29</v>
      </c>
      <c r="I23" s="580">
        <f>E23*H23</f>
        <v>28567.9</v>
      </c>
      <c r="J23" s="589">
        <v>29</v>
      </c>
      <c r="K23" s="580">
        <f t="shared" si="1"/>
        <v>28567.9</v>
      </c>
      <c r="L23" s="589">
        <v>29</v>
      </c>
      <c r="M23" s="580">
        <f t="shared" si="2"/>
        <v>28567.9</v>
      </c>
      <c r="N23" s="558"/>
    </row>
    <row r="24" spans="1:16" ht="17.25" customHeight="1">
      <c r="A24" s="577">
        <v>15</v>
      </c>
      <c r="B24" s="584" t="s">
        <v>127</v>
      </c>
      <c r="C24" s="577">
        <v>7130870045</v>
      </c>
      <c r="D24" s="589" t="s">
        <v>25</v>
      </c>
      <c r="E24" s="253">
        <f>VLOOKUP(C24,'SOR RATE 2025-26'!A:D,4,0)/1000</f>
        <v>71.584320000000005</v>
      </c>
      <c r="F24" s="577">
        <v>24</v>
      </c>
      <c r="G24" s="580">
        <f t="shared" si="3"/>
        <v>1718.0236800000002</v>
      </c>
      <c r="H24" s="577">
        <v>24</v>
      </c>
      <c r="I24" s="580">
        <f>E24*H24</f>
        <v>1718.0236800000002</v>
      </c>
      <c r="J24" s="577">
        <v>24</v>
      </c>
      <c r="K24" s="580">
        <f t="shared" si="1"/>
        <v>1718.0236800000002</v>
      </c>
      <c r="L24" s="577">
        <v>24</v>
      </c>
      <c r="M24" s="580">
        <f t="shared" si="2"/>
        <v>1718.0236800000002</v>
      </c>
      <c r="N24" s="558"/>
    </row>
    <row r="25" spans="1:16" ht="17.25" customHeight="1">
      <c r="A25" s="577">
        <v>16</v>
      </c>
      <c r="B25" s="258" t="s">
        <v>30</v>
      </c>
      <c r="C25" s="592">
        <v>7130610206</v>
      </c>
      <c r="D25" s="392" t="s">
        <v>25</v>
      </c>
      <c r="E25" s="253">
        <f>VLOOKUP(C25,'SOR RATE 2025-26'!A:D,4,0)/1000</f>
        <v>86.441000000000003</v>
      </c>
      <c r="F25" s="577">
        <v>58</v>
      </c>
      <c r="G25" s="580">
        <f t="shared" si="3"/>
        <v>5013.5780000000004</v>
      </c>
      <c r="H25" s="577">
        <v>58</v>
      </c>
      <c r="I25" s="580">
        <f t="shared" ref="I25:I31" si="5">E25*H25</f>
        <v>5013.5780000000004</v>
      </c>
      <c r="J25" s="577">
        <v>58</v>
      </c>
      <c r="K25" s="580">
        <f t="shared" si="1"/>
        <v>5013.5780000000004</v>
      </c>
      <c r="L25" s="577">
        <v>58</v>
      </c>
      <c r="M25" s="580">
        <f t="shared" si="2"/>
        <v>5013.5780000000004</v>
      </c>
      <c r="N25" s="397"/>
      <c r="O25" s="308"/>
      <c r="P25" s="309"/>
    </row>
    <row r="26" spans="1:16" ht="15">
      <c r="A26" s="577">
        <v>17</v>
      </c>
      <c r="B26" s="584" t="s">
        <v>128</v>
      </c>
      <c r="C26" s="577">
        <v>7130810077</v>
      </c>
      <c r="D26" s="589" t="s">
        <v>55</v>
      </c>
      <c r="E26" s="253">
        <f>VLOOKUP(C26,'SOR RATE 2025-26'!A:D,4,0)</f>
        <v>575.72</v>
      </c>
      <c r="F26" s="577">
        <v>37</v>
      </c>
      <c r="G26" s="580">
        <f t="shared" si="3"/>
        <v>21301.64</v>
      </c>
      <c r="H26" s="577">
        <v>37</v>
      </c>
      <c r="I26" s="580">
        <f>E26*H26</f>
        <v>21301.64</v>
      </c>
      <c r="J26" s="577">
        <v>37</v>
      </c>
      <c r="K26" s="580">
        <f t="shared" si="1"/>
        <v>21301.64</v>
      </c>
      <c r="L26" s="577">
        <v>37</v>
      </c>
      <c r="M26" s="580">
        <f t="shared" si="2"/>
        <v>21301.64</v>
      </c>
      <c r="N26" s="558"/>
      <c r="O26" s="575"/>
    </row>
    <row r="27" spans="1:16" ht="18" customHeight="1">
      <c r="A27" s="577">
        <v>18</v>
      </c>
      <c r="B27" s="591" t="s">
        <v>105</v>
      </c>
      <c r="C27" s="589">
        <v>7130880041</v>
      </c>
      <c r="D27" s="589" t="s">
        <v>32</v>
      </c>
      <c r="E27" s="253">
        <f>VLOOKUP(C27,'SOR RATE 2025-26'!A:D,4,0)</f>
        <v>104.33</v>
      </c>
      <c r="F27" s="589">
        <v>29</v>
      </c>
      <c r="G27" s="580">
        <f t="shared" si="3"/>
        <v>3025.57</v>
      </c>
      <c r="H27" s="589">
        <v>29</v>
      </c>
      <c r="I27" s="580">
        <f t="shared" si="5"/>
        <v>3025.57</v>
      </c>
      <c r="J27" s="589">
        <v>29</v>
      </c>
      <c r="K27" s="580">
        <f t="shared" si="1"/>
        <v>3025.57</v>
      </c>
      <c r="L27" s="589">
        <v>29</v>
      </c>
      <c r="M27" s="580">
        <f t="shared" si="2"/>
        <v>3025.57</v>
      </c>
      <c r="N27" s="558"/>
      <c r="O27" s="575"/>
    </row>
    <row r="28" spans="1:16" ht="17.25" customHeight="1">
      <c r="A28" s="577">
        <v>19</v>
      </c>
      <c r="B28" s="584" t="s">
        <v>129</v>
      </c>
      <c r="C28" s="577">
        <v>7130880006</v>
      </c>
      <c r="D28" s="577" t="s">
        <v>55</v>
      </c>
      <c r="E28" s="253">
        <f>VLOOKUP(C28,'SOR RATE 2025-26'!A:D,4,0)</f>
        <v>141.19</v>
      </c>
      <c r="F28" s="577">
        <v>3</v>
      </c>
      <c r="G28" s="580">
        <f t="shared" si="3"/>
        <v>423.57</v>
      </c>
      <c r="H28" s="577">
        <v>3</v>
      </c>
      <c r="I28" s="580">
        <f>E28*H28</f>
        <v>423.57</v>
      </c>
      <c r="J28" s="577">
        <v>3</v>
      </c>
      <c r="K28" s="580">
        <f t="shared" si="1"/>
        <v>423.57</v>
      </c>
      <c r="L28" s="577">
        <v>3</v>
      </c>
      <c r="M28" s="580">
        <f t="shared" si="2"/>
        <v>423.57</v>
      </c>
      <c r="N28" s="558"/>
      <c r="O28" s="575"/>
    </row>
    <row r="29" spans="1:16" ht="30.75" customHeight="1">
      <c r="A29" s="577">
        <v>20</v>
      </c>
      <c r="B29" s="584" t="s">
        <v>130</v>
      </c>
      <c r="C29" s="593">
        <v>7130200202</v>
      </c>
      <c r="D29" s="526" t="s">
        <v>87</v>
      </c>
      <c r="E29" s="253">
        <f>VLOOKUP(C29,'SOR RATE 2025-26'!A:D,4,0)</f>
        <v>2970.0000000000005</v>
      </c>
      <c r="F29" s="526">
        <f>(29*0.65)+(12*0.2)</f>
        <v>21.25</v>
      </c>
      <c r="G29" s="580">
        <f t="shared" si="3"/>
        <v>63112.500000000007</v>
      </c>
      <c r="H29" s="526">
        <f>(29*0.65)+(12*0.2)</f>
        <v>21.25</v>
      </c>
      <c r="I29" s="580">
        <f t="shared" si="5"/>
        <v>63112.500000000007</v>
      </c>
      <c r="J29" s="526">
        <f>(12*0.2)</f>
        <v>2.4000000000000004</v>
      </c>
      <c r="K29" s="580">
        <f t="shared" si="1"/>
        <v>7128.0000000000018</v>
      </c>
      <c r="L29" s="526">
        <f>(12*0.2)</f>
        <v>2.4000000000000004</v>
      </c>
      <c r="M29" s="580">
        <f t="shared" si="2"/>
        <v>7128.0000000000018</v>
      </c>
      <c r="N29" s="164"/>
      <c r="O29" s="586"/>
    </row>
    <row r="30" spans="1:16" ht="17.25" customHeight="1">
      <c r="A30" s="577">
        <v>21</v>
      </c>
      <c r="B30" s="594" t="s">
        <v>131</v>
      </c>
      <c r="C30" s="186">
        <v>7130211158</v>
      </c>
      <c r="D30" s="577" t="s">
        <v>28</v>
      </c>
      <c r="E30" s="253">
        <f>VLOOKUP(C30,'SOR RATE 2025-26'!A:D,4,0)</f>
        <v>184.42</v>
      </c>
      <c r="F30" s="577">
        <v>8</v>
      </c>
      <c r="G30" s="580">
        <f>E30*F30</f>
        <v>1475.36</v>
      </c>
      <c r="H30" s="577">
        <v>8</v>
      </c>
      <c r="I30" s="580">
        <f t="shared" si="5"/>
        <v>1475.36</v>
      </c>
      <c r="J30" s="577"/>
      <c r="K30" s="580"/>
      <c r="L30" s="577"/>
      <c r="M30" s="580"/>
      <c r="N30" s="558"/>
    </row>
    <row r="31" spans="1:16" ht="17.25" customHeight="1">
      <c r="A31" s="595">
        <v>22</v>
      </c>
      <c r="B31" s="594" t="s">
        <v>132</v>
      </c>
      <c r="C31" s="186">
        <v>7130210809</v>
      </c>
      <c r="D31" s="577" t="s">
        <v>28</v>
      </c>
      <c r="E31" s="253">
        <f>VLOOKUP(C31,'SOR RATE 2025-26'!A:D,4,0)</f>
        <v>412.07</v>
      </c>
      <c r="F31" s="577">
        <v>8</v>
      </c>
      <c r="G31" s="580">
        <f>E31*F31</f>
        <v>3296.56</v>
      </c>
      <c r="H31" s="577">
        <v>8</v>
      </c>
      <c r="I31" s="580">
        <f t="shared" si="5"/>
        <v>3296.56</v>
      </c>
      <c r="J31" s="577"/>
      <c r="K31" s="580"/>
      <c r="L31" s="577"/>
      <c r="M31" s="580"/>
      <c r="N31" s="558"/>
    </row>
    <row r="32" spans="1:16" ht="16.5" customHeight="1">
      <c r="A32" s="2000">
        <v>23</v>
      </c>
      <c r="B32" s="594" t="s">
        <v>133</v>
      </c>
      <c r="C32" s="596"/>
      <c r="D32" s="186" t="s">
        <v>25</v>
      </c>
      <c r="E32" s="253"/>
      <c r="F32" s="597">
        <v>30</v>
      </c>
      <c r="G32" s="253"/>
      <c r="H32" s="597">
        <v>30</v>
      </c>
      <c r="I32" s="580"/>
      <c r="J32" s="597">
        <v>30</v>
      </c>
      <c r="K32" s="580"/>
      <c r="L32" s="597">
        <v>30</v>
      </c>
      <c r="M32" s="580"/>
      <c r="N32" s="558"/>
    </row>
    <row r="33" spans="1:19" ht="16.5" customHeight="1">
      <c r="A33" s="2001"/>
      <c r="B33" s="598" t="s">
        <v>66</v>
      </c>
      <c r="C33" s="592">
        <v>7130620609</v>
      </c>
      <c r="D33" s="186" t="s">
        <v>25</v>
      </c>
      <c r="E33" s="253">
        <f>VLOOKUP(C33,'SOR RATE 2025-26'!A:D,4,0)</f>
        <v>87.55</v>
      </c>
      <c r="F33" s="597">
        <v>12</v>
      </c>
      <c r="G33" s="253">
        <f>F33*E33</f>
        <v>1050.5999999999999</v>
      </c>
      <c r="H33" s="597">
        <v>12</v>
      </c>
      <c r="I33" s="580">
        <f>E33*H33</f>
        <v>1050.5999999999999</v>
      </c>
      <c r="J33" s="597">
        <v>12</v>
      </c>
      <c r="K33" s="580">
        <f>E33*J33</f>
        <v>1050.5999999999999</v>
      </c>
      <c r="L33" s="597">
        <v>12</v>
      </c>
      <c r="M33" s="580">
        <f>E33*L33</f>
        <v>1050.5999999999999</v>
      </c>
      <c r="N33" s="558"/>
    </row>
    <row r="34" spans="1:19" ht="16.5" customHeight="1">
      <c r="A34" s="2001"/>
      <c r="B34" s="598" t="s">
        <v>89</v>
      </c>
      <c r="C34" s="592">
        <v>7130620614</v>
      </c>
      <c r="D34" s="186" t="s">
        <v>25</v>
      </c>
      <c r="E34" s="253">
        <f>VLOOKUP(C34,'SOR RATE 2025-26'!A:D,4,0)</f>
        <v>86.09</v>
      </c>
      <c r="F34" s="597">
        <v>12</v>
      </c>
      <c r="G34" s="253">
        <f>F34*E34</f>
        <v>1033.08</v>
      </c>
      <c r="H34" s="597">
        <v>12</v>
      </c>
      <c r="I34" s="580">
        <f>E34*H34</f>
        <v>1033.08</v>
      </c>
      <c r="J34" s="597">
        <v>12</v>
      </c>
      <c r="K34" s="580">
        <f>E34*J34</f>
        <v>1033.08</v>
      </c>
      <c r="L34" s="597">
        <v>12</v>
      </c>
      <c r="M34" s="580">
        <f>E34*L34</f>
        <v>1033.08</v>
      </c>
      <c r="N34" s="558"/>
    </row>
    <row r="35" spans="1:19" ht="16.5" customHeight="1">
      <c r="A35" s="2002"/>
      <c r="B35" s="598" t="s">
        <v>90</v>
      </c>
      <c r="C35" s="592">
        <v>7130620625</v>
      </c>
      <c r="D35" s="186" t="s">
        <v>25</v>
      </c>
      <c r="E35" s="253">
        <f>VLOOKUP(C35,'SOR RATE 2025-26'!A:D,4,0)</f>
        <v>84.63</v>
      </c>
      <c r="F35" s="597">
        <v>6</v>
      </c>
      <c r="G35" s="253">
        <f>F35*E35</f>
        <v>507.78</v>
      </c>
      <c r="H35" s="597">
        <v>6</v>
      </c>
      <c r="I35" s="580">
        <f>E35*H35</f>
        <v>507.78</v>
      </c>
      <c r="J35" s="597">
        <v>6</v>
      </c>
      <c r="K35" s="580">
        <f>E35*J35</f>
        <v>507.78</v>
      </c>
      <c r="L35" s="597">
        <v>6</v>
      </c>
      <c r="M35" s="580">
        <f>E35*L35</f>
        <v>507.78</v>
      </c>
      <c r="N35" s="558"/>
    </row>
    <row r="36" spans="1:19" ht="32.25" customHeight="1">
      <c r="A36" s="599">
        <v>24</v>
      </c>
      <c r="B36" s="600" t="s">
        <v>134</v>
      </c>
      <c r="C36" s="592">
        <v>7130820029</v>
      </c>
      <c r="D36" s="186" t="s">
        <v>55</v>
      </c>
      <c r="E36" s="253">
        <f>VLOOKUP(C36,'SOR RATE 2025-26'!A:D,4,0)</f>
        <v>42.66</v>
      </c>
      <c r="F36" s="597">
        <v>530</v>
      </c>
      <c r="G36" s="253">
        <f>F36*E36</f>
        <v>22609.8</v>
      </c>
      <c r="H36" s="597">
        <v>530</v>
      </c>
      <c r="I36" s="580">
        <f>E36*H36</f>
        <v>22609.8</v>
      </c>
      <c r="J36" s="597">
        <v>530</v>
      </c>
      <c r="K36" s="580">
        <f>E36*J36</f>
        <v>22609.8</v>
      </c>
      <c r="L36" s="597">
        <v>530</v>
      </c>
      <c r="M36" s="580">
        <f>E36*L36</f>
        <v>22609.8</v>
      </c>
      <c r="N36" s="601"/>
      <c r="O36" s="602"/>
    </row>
    <row r="37" spans="1:19" ht="33.75" customHeight="1">
      <c r="A37" s="569">
        <v>25</v>
      </c>
      <c r="B37" s="255" t="s">
        <v>45</v>
      </c>
      <c r="C37" s="603"/>
      <c r="D37" s="603"/>
      <c r="E37" s="603"/>
      <c r="F37" s="604"/>
      <c r="G37" s="605">
        <f>SUM(G10:G36)</f>
        <v>1509033.3968160006</v>
      </c>
      <c r="H37" s="605"/>
      <c r="I37" s="605">
        <f>SUM(I10:I36)</f>
        <v>1728298.1704160005</v>
      </c>
      <c r="J37" s="605"/>
      <c r="K37" s="605">
        <f>SUM(K10:K36)</f>
        <v>866173.66591999982</v>
      </c>
      <c r="L37" s="605"/>
      <c r="M37" s="605">
        <f>SUM(M10:M36)</f>
        <v>1085438.4395200005</v>
      </c>
      <c r="N37" s="606"/>
      <c r="O37" s="607"/>
    </row>
    <row r="38" spans="1:19" ht="33.75" customHeight="1">
      <c r="A38" s="569">
        <v>26</v>
      </c>
      <c r="B38" s="255" t="s">
        <v>46</v>
      </c>
      <c r="C38" s="603"/>
      <c r="D38" s="603"/>
      <c r="E38" s="603"/>
      <c r="F38" s="604"/>
      <c r="G38" s="605">
        <f>G37/1.18</f>
        <v>1278841.861708475</v>
      </c>
      <c r="H38" s="605"/>
      <c r="I38" s="605">
        <f>I37/1.18</f>
        <v>1464659.4664542379</v>
      </c>
      <c r="J38" s="605"/>
      <c r="K38" s="605">
        <f>K37/1.18</f>
        <v>734045.47959322028</v>
      </c>
      <c r="L38" s="605"/>
      <c r="M38" s="605">
        <f>M37/1.18</f>
        <v>919863.08433898352</v>
      </c>
      <c r="N38" s="309"/>
      <c r="O38" s="607"/>
    </row>
    <row r="39" spans="1:19" ht="30.75" customHeight="1">
      <c r="A39" s="392">
        <v>27</v>
      </c>
      <c r="B39" s="258" t="s">
        <v>1967</v>
      </c>
      <c r="C39" s="608"/>
      <c r="D39" s="608"/>
      <c r="E39" s="589">
        <v>7.4999999999999997E-2</v>
      </c>
      <c r="F39" s="609"/>
      <c r="G39" s="580">
        <f>E39*G38</f>
        <v>95913.139628135628</v>
      </c>
      <c r="H39" s="580"/>
      <c r="I39" s="580">
        <f>E39*I38</f>
        <v>109849.45998406784</v>
      </c>
      <c r="J39" s="580"/>
      <c r="K39" s="580">
        <f>E39*K38</f>
        <v>55053.410969491517</v>
      </c>
      <c r="L39" s="580"/>
      <c r="M39" s="580">
        <f>E39*M38</f>
        <v>68989.731325423767</v>
      </c>
      <c r="N39" s="308"/>
      <c r="O39" s="310"/>
    </row>
    <row r="40" spans="1:19" ht="33" customHeight="1">
      <c r="A40" s="392">
        <v>28</v>
      </c>
      <c r="B40" s="521" t="s">
        <v>47</v>
      </c>
      <c r="C40" s="608"/>
      <c r="D40" s="186" t="s">
        <v>55</v>
      </c>
      <c r="E40" s="610">
        <f>367.67*1.029</f>
        <v>378.33242999999999</v>
      </c>
      <c r="F40" s="611"/>
      <c r="G40" s="612"/>
      <c r="H40" s="612"/>
      <c r="I40" s="612"/>
      <c r="J40" s="613">
        <v>29</v>
      </c>
      <c r="K40" s="580">
        <f>E40*J40</f>
        <v>10971.64047</v>
      </c>
      <c r="L40" s="613">
        <v>29</v>
      </c>
      <c r="M40" s="580">
        <f>E40*L40</f>
        <v>10971.64047</v>
      </c>
      <c r="N40" s="606"/>
      <c r="O40" s="310"/>
    </row>
    <row r="41" spans="1:19" ht="17.25" customHeight="1">
      <c r="A41" s="273">
        <v>29</v>
      </c>
      <c r="B41" s="514" t="s">
        <v>135</v>
      </c>
      <c r="C41" s="600"/>
      <c r="D41" s="600"/>
      <c r="E41" s="600"/>
      <c r="F41" s="614"/>
      <c r="G41" s="253">
        <v>153133.66</v>
      </c>
      <c r="H41" s="253"/>
      <c r="I41" s="253">
        <v>157231.06</v>
      </c>
      <c r="J41" s="253"/>
      <c r="K41" s="253">
        <v>134025.04999999999</v>
      </c>
      <c r="L41" s="253"/>
      <c r="M41" s="253">
        <v>138859.98000000001</v>
      </c>
      <c r="N41" s="1800"/>
      <c r="O41" s="615"/>
    </row>
    <row r="42" spans="1:19" ht="17.25" customHeight="1">
      <c r="A42" s="273">
        <v>30</v>
      </c>
      <c r="B42" s="616" t="s">
        <v>69</v>
      </c>
      <c r="C42" s="614"/>
      <c r="D42" s="392" t="s">
        <v>63</v>
      </c>
      <c r="E42" s="208">
        <f>719.45*1.029</f>
        <v>740.31404999999995</v>
      </c>
      <c r="F42" s="526">
        <f>(29*0.65)+(12*0.2)</f>
        <v>21.25</v>
      </c>
      <c r="G42" s="253">
        <f>E42*F42</f>
        <v>15731.673562499998</v>
      </c>
      <c r="H42" s="526">
        <f>(29*0.65)+(12*0.2)</f>
        <v>21.25</v>
      </c>
      <c r="I42" s="253">
        <f>E42*H42</f>
        <v>15731.673562499998</v>
      </c>
      <c r="J42" s="526">
        <f>(12*0.2)</f>
        <v>2.4000000000000004</v>
      </c>
      <c r="K42" s="253">
        <f>E42*J42</f>
        <v>1776.7537200000002</v>
      </c>
      <c r="L42" s="526">
        <f>(12*0.2)</f>
        <v>2.4000000000000004</v>
      </c>
      <c r="M42" s="253">
        <f>E42*L42</f>
        <v>1776.7537200000002</v>
      </c>
      <c r="N42" s="407"/>
      <c r="O42" s="615"/>
    </row>
    <row r="43" spans="1:19" ht="17.25" customHeight="1">
      <c r="A43" s="273">
        <v>31</v>
      </c>
      <c r="B43" s="295" t="s">
        <v>1902</v>
      </c>
      <c r="C43" s="614"/>
      <c r="D43" s="392"/>
      <c r="E43" s="208"/>
      <c r="F43" s="617"/>
      <c r="G43" s="253"/>
      <c r="H43" s="526"/>
      <c r="I43" s="618"/>
      <c r="J43" s="526"/>
      <c r="K43" s="618"/>
      <c r="L43" s="526"/>
      <c r="M43" s="618"/>
      <c r="N43" s="308"/>
      <c r="O43" s="615"/>
    </row>
    <row r="44" spans="1:19" ht="17.25" customHeight="1">
      <c r="A44" s="273" t="s">
        <v>1358</v>
      </c>
      <c r="B44" s="295" t="s">
        <v>1969</v>
      </c>
      <c r="C44" s="614"/>
      <c r="D44" s="392"/>
      <c r="E44" s="342">
        <v>0.02</v>
      </c>
      <c r="F44" s="617"/>
      <c r="G44" s="253">
        <f>E44*G38</f>
        <v>25576.837234169503</v>
      </c>
      <c r="H44" s="526"/>
      <c r="I44" s="618">
        <f>I38*E44</f>
        <v>29293.189329084758</v>
      </c>
      <c r="J44" s="526"/>
      <c r="K44" s="618">
        <f>E44*K38</f>
        <v>14680.909591864405</v>
      </c>
      <c r="L44" s="526"/>
      <c r="M44" s="618">
        <f>E44*M38</f>
        <v>18397.261686779671</v>
      </c>
      <c r="O44" s="615"/>
    </row>
    <row r="45" spans="1:19" ht="48.75" customHeight="1">
      <c r="A45" s="273">
        <v>32</v>
      </c>
      <c r="B45" s="303" t="s">
        <v>2729</v>
      </c>
      <c r="C45" s="614"/>
      <c r="D45" s="392"/>
      <c r="E45" s="208"/>
      <c r="F45" s="617"/>
      <c r="G45" s="253">
        <f>(G44+G42+G39+G38+G41)*0.125</f>
        <v>196149.64651666002</v>
      </c>
      <c r="H45" s="526"/>
      <c r="I45" s="618">
        <f>(I44+I42+I41+I39+I38)*0.125</f>
        <v>222095.60616623631</v>
      </c>
      <c r="J45" s="526"/>
      <c r="K45" s="618">
        <f>(K44+K42+K41+K39+K38+K40)*0.125</f>
        <v>118819.15554307202</v>
      </c>
      <c r="L45" s="526"/>
      <c r="M45" s="618">
        <f>(M44+M42+M41+M40+M39+M38)*0.125</f>
        <v>144857.30644264838</v>
      </c>
      <c r="N45" s="308"/>
      <c r="O45" s="615"/>
    </row>
    <row r="46" spans="1:19" ht="34.5" customHeight="1">
      <c r="A46" s="619">
        <v>33</v>
      </c>
      <c r="B46" s="263" t="s">
        <v>2668</v>
      </c>
      <c r="C46" s="600"/>
      <c r="D46" s="600"/>
      <c r="E46" s="600"/>
      <c r="F46" s="600"/>
      <c r="G46" s="620">
        <f>G45+G44+G42+G41+G39+G38</f>
        <v>1765346.8186499402</v>
      </c>
      <c r="H46" s="620"/>
      <c r="I46" s="620">
        <f>I45+I44+I42+I41+I39+I38</f>
        <v>1998860.4554961268</v>
      </c>
      <c r="J46" s="620"/>
      <c r="K46" s="620">
        <f>K45+K44+K42+K41+K40+K39+K38</f>
        <v>1069372.3998876482</v>
      </c>
      <c r="L46" s="620"/>
      <c r="M46" s="620">
        <f>M45+M44+M42+M41+M40+M39+M38</f>
        <v>1303715.7579838354</v>
      </c>
      <c r="N46" s="621"/>
      <c r="O46" s="165"/>
      <c r="P46" s="622"/>
      <c r="Q46" s="622"/>
      <c r="R46" s="622"/>
      <c r="S46" s="622"/>
    </row>
    <row r="47" spans="1:19" ht="18">
      <c r="A47" s="392">
        <v>34</v>
      </c>
      <c r="B47" s="258" t="s">
        <v>2023</v>
      </c>
      <c r="C47" s="600"/>
      <c r="D47" s="600"/>
      <c r="E47" s="623" t="s">
        <v>136</v>
      </c>
      <c r="F47" s="600"/>
      <c r="G47" s="253">
        <f>G46*E47</f>
        <v>158881.21367849462</v>
      </c>
      <c r="H47" s="253"/>
      <c r="I47" s="253">
        <f>I46*E47</f>
        <v>179897.44099465141</v>
      </c>
      <c r="J47" s="253"/>
      <c r="K47" s="253">
        <f>K46*E47</f>
        <v>96243.515989888328</v>
      </c>
      <c r="L47" s="253"/>
      <c r="M47" s="253">
        <f>M46*E47</f>
        <v>117334.41821854518</v>
      </c>
      <c r="N47" s="621"/>
      <c r="O47" s="165"/>
      <c r="P47" s="622"/>
      <c r="Q47" s="622"/>
      <c r="R47" s="622"/>
      <c r="S47" s="622"/>
    </row>
    <row r="48" spans="1:19" ht="18">
      <c r="A48" s="392">
        <v>35</v>
      </c>
      <c r="B48" s="258" t="s">
        <v>2024</v>
      </c>
      <c r="C48" s="600"/>
      <c r="D48" s="600"/>
      <c r="E48" s="623" t="s">
        <v>136</v>
      </c>
      <c r="F48" s="600"/>
      <c r="G48" s="253">
        <f>G46*E48</f>
        <v>158881.21367849462</v>
      </c>
      <c r="H48" s="253"/>
      <c r="I48" s="253">
        <f>I46*E48</f>
        <v>179897.44099465141</v>
      </c>
      <c r="J48" s="253"/>
      <c r="K48" s="253">
        <f>K46*E48</f>
        <v>96243.515989888328</v>
      </c>
      <c r="L48" s="253"/>
      <c r="M48" s="253">
        <f>M46*E48</f>
        <v>117334.41821854518</v>
      </c>
      <c r="N48" s="411"/>
      <c r="O48" s="165"/>
      <c r="P48" s="622"/>
      <c r="Q48" s="622"/>
      <c r="R48" s="622"/>
      <c r="S48" s="622"/>
    </row>
    <row r="49" spans="1:20" ht="32.25" customHeight="1">
      <c r="A49" s="392">
        <v>36</v>
      </c>
      <c r="B49" s="258" t="s">
        <v>2354</v>
      </c>
      <c r="C49" s="251"/>
      <c r="D49" s="251"/>
      <c r="E49" s="251"/>
      <c r="F49" s="251"/>
      <c r="G49" s="253">
        <f>G46+G47+G48</f>
        <v>2083109.2460069293</v>
      </c>
      <c r="H49" s="253"/>
      <c r="I49" s="253">
        <f>I46+I47+I48</f>
        <v>2358655.3374854298</v>
      </c>
      <c r="J49" s="253"/>
      <c r="K49" s="253">
        <f>K46+K47+K48</f>
        <v>1261859.4318674246</v>
      </c>
      <c r="L49" s="253"/>
      <c r="M49" s="253">
        <f>M46+M47+M48</f>
        <v>1538384.5944209257</v>
      </c>
      <c r="N49" s="558"/>
    </row>
    <row r="50" spans="1:20" ht="33" customHeight="1">
      <c r="A50" s="619">
        <v>37</v>
      </c>
      <c r="B50" s="263" t="s">
        <v>49</v>
      </c>
      <c r="C50" s="624"/>
      <c r="D50" s="624"/>
      <c r="E50" s="624"/>
      <c r="F50" s="625"/>
      <c r="G50" s="620">
        <f>ROUND(G49,0)</f>
        <v>2083109</v>
      </c>
      <c r="H50" s="620"/>
      <c r="I50" s="620">
        <f>ROUND(I49,0)</f>
        <v>2358655</v>
      </c>
      <c r="J50" s="620"/>
      <c r="K50" s="620">
        <f>ROUND(K49,0)</f>
        <v>1261859</v>
      </c>
      <c r="L50" s="620"/>
      <c r="M50" s="620">
        <f>ROUND(M49,0)</f>
        <v>1538385</v>
      </c>
      <c r="N50" s="558"/>
    </row>
    <row r="51" spans="1:20" ht="15">
      <c r="A51" s="557"/>
      <c r="B51" s="626"/>
      <c r="C51" s="626"/>
      <c r="D51" s="627"/>
      <c r="E51" s="628"/>
      <c r="F51" s="628"/>
      <c r="G51" s="628"/>
      <c r="H51" s="628"/>
      <c r="I51" s="628"/>
      <c r="J51" s="628"/>
      <c r="K51" s="628"/>
      <c r="L51" s="628"/>
      <c r="M51" s="628"/>
      <c r="N51" s="558"/>
    </row>
    <row r="52" spans="1:20" s="629" customFormat="1" ht="18.75" customHeight="1">
      <c r="A52" s="361"/>
      <c r="B52" s="1941" t="s">
        <v>1447</v>
      </c>
      <c r="C52" s="1941"/>
      <c r="D52" s="1941"/>
      <c r="E52" s="1941"/>
      <c r="F52" s="1941"/>
      <c r="G52" s="1941"/>
      <c r="H52" s="1941"/>
      <c r="I52" s="364"/>
      <c r="J52" s="364"/>
      <c r="K52" s="364"/>
      <c r="L52" s="364"/>
      <c r="M52" s="364"/>
      <c r="N52" s="364"/>
      <c r="O52" s="364"/>
      <c r="P52" s="364"/>
      <c r="Q52" s="364"/>
      <c r="R52" s="364"/>
      <c r="S52" s="364"/>
    </row>
    <row r="53" spans="1:20" s="629" customFormat="1" ht="17.25" customHeight="1">
      <c r="A53" s="363"/>
      <c r="B53" s="1942" t="s">
        <v>1448</v>
      </c>
      <c r="C53" s="1942"/>
      <c r="D53" s="1942"/>
      <c r="E53" s="1942"/>
      <c r="F53" s="1942"/>
      <c r="G53" s="1942"/>
      <c r="H53" s="1942"/>
      <c r="I53" s="366"/>
      <c r="J53" s="366"/>
      <c r="K53" s="630"/>
      <c r="L53" s="366"/>
      <c r="M53" s="366"/>
      <c r="N53" s="630"/>
      <c r="O53" s="630"/>
      <c r="P53" s="630"/>
      <c r="Q53" s="630"/>
      <c r="R53" s="630"/>
      <c r="S53" s="630"/>
    </row>
    <row r="54" spans="1:20" s="629" customFormat="1" ht="66" customHeight="1">
      <c r="A54" s="363"/>
      <c r="B54" s="1943" t="s">
        <v>2718</v>
      </c>
      <c r="C54" s="1943"/>
      <c r="D54" s="1943"/>
      <c r="E54" s="1943"/>
      <c r="F54" s="1943"/>
      <c r="G54" s="1943"/>
      <c r="H54" s="1943"/>
      <c r="I54" s="366"/>
      <c r="J54" s="366"/>
      <c r="K54" s="363"/>
      <c r="L54" s="366"/>
      <c r="M54" s="366"/>
      <c r="N54" s="363"/>
      <c r="P54" s="630"/>
      <c r="Q54" s="630"/>
      <c r="R54" s="630"/>
      <c r="S54" s="630"/>
      <c r="T54" s="630"/>
    </row>
    <row r="55" spans="1:20" s="629" customFormat="1" ht="42" customHeight="1">
      <c r="A55" s="363"/>
      <c r="B55" s="1961" t="s">
        <v>2728</v>
      </c>
      <c r="C55" s="1961"/>
      <c r="D55" s="1961"/>
      <c r="E55" s="1961"/>
      <c r="F55" s="1961"/>
      <c r="G55" s="1961"/>
      <c r="H55" s="1961"/>
      <c r="I55" s="366"/>
      <c r="J55" s="366"/>
      <c r="K55" s="363"/>
      <c r="L55" s="366"/>
      <c r="M55" s="366"/>
      <c r="N55" s="363"/>
      <c r="P55" s="630"/>
      <c r="Q55" s="630"/>
      <c r="R55" s="630"/>
      <c r="S55" s="630"/>
      <c r="T55" s="630"/>
    </row>
    <row r="56" spans="1:20" s="629" customFormat="1" ht="18" customHeight="1">
      <c r="A56" s="363"/>
      <c r="B56" s="1961" t="s">
        <v>1856</v>
      </c>
      <c r="C56" s="1961"/>
      <c r="D56" s="1961"/>
      <c r="E56" s="1961"/>
      <c r="F56" s="1961"/>
      <c r="G56" s="1961"/>
      <c r="H56" s="1961"/>
      <c r="I56" s="366"/>
      <c r="J56" s="366"/>
      <c r="K56" s="363"/>
      <c r="L56" s="366"/>
      <c r="M56" s="366"/>
      <c r="N56" s="363"/>
      <c r="P56" s="630"/>
      <c r="Q56" s="630"/>
      <c r="R56" s="630"/>
      <c r="S56" s="630"/>
      <c r="T56" s="630"/>
    </row>
    <row r="57" spans="1:20" s="629" customFormat="1" ht="17.25" customHeight="1">
      <c r="A57" s="368" t="s">
        <v>50</v>
      </c>
      <c r="B57" s="369" t="s">
        <v>1450</v>
      </c>
      <c r="C57" s="365"/>
      <c r="D57" s="366"/>
      <c r="E57" s="363"/>
      <c r="F57" s="366"/>
      <c r="G57" s="366"/>
      <c r="H57" s="363"/>
      <c r="I57" s="366"/>
      <c r="J57" s="366"/>
      <c r="K57" s="363"/>
      <c r="L57" s="366"/>
      <c r="M57" s="366"/>
      <c r="N57" s="363"/>
    </row>
    <row r="58" spans="1:20" s="629" customFormat="1">
      <c r="A58" s="363"/>
      <c r="B58" s="364"/>
      <c r="C58" s="365"/>
      <c r="D58" s="366"/>
      <c r="E58" s="363"/>
      <c r="F58" s="366"/>
      <c r="G58" s="366"/>
      <c r="H58" s="363"/>
      <c r="I58" s="366"/>
      <c r="J58" s="366"/>
      <c r="K58" s="363"/>
      <c r="L58" s="366"/>
      <c r="M58" s="366"/>
      <c r="N58" s="363"/>
    </row>
    <row r="59" spans="1:20" s="183" customFormat="1">
      <c r="A59" s="503"/>
    </row>
    <row r="60" spans="1:20" s="183" customFormat="1">
      <c r="A60" s="503"/>
    </row>
    <row r="61" spans="1:20" s="183" customFormat="1">
      <c r="A61" s="503"/>
    </row>
  </sheetData>
  <mergeCells count="19">
    <mergeCell ref="L7:M7"/>
    <mergeCell ref="A32:A35"/>
    <mergeCell ref="C1:H1"/>
    <mergeCell ref="B3:K3"/>
    <mergeCell ref="A6:A8"/>
    <mergeCell ref="B6:B8"/>
    <mergeCell ref="C6:C8"/>
    <mergeCell ref="D6:D8"/>
    <mergeCell ref="E6:E8"/>
    <mergeCell ref="F6:I6"/>
    <mergeCell ref="J6:M6"/>
    <mergeCell ref="F7:G7"/>
    <mergeCell ref="H7:I7"/>
    <mergeCell ref="B52:H52"/>
    <mergeCell ref="B53:H53"/>
    <mergeCell ref="B55:H55"/>
    <mergeCell ref="B56:H56"/>
    <mergeCell ref="J7:K7"/>
    <mergeCell ref="B54:H54"/>
  </mergeCells>
  <conditionalFormatting sqref="B37">
    <cfRule type="cellIs" dxfId="58" priority="2" stopIfTrue="1" operator="equal">
      <formula>"?"</formula>
    </cfRule>
  </conditionalFormatting>
  <conditionalFormatting sqref="B38">
    <cfRule type="cellIs" dxfId="57" priority="1" stopIfTrue="1" operator="equal">
      <formula>"?"</formula>
    </cfRule>
  </conditionalFormatting>
  <pageMargins left="0.62992125984251968" right="0.15748031496062992" top="0.70866141732283472" bottom="0.27559055118110237" header="0.74803149606299213" footer="0.15748031496062992"/>
  <pageSetup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pane xSplit="3" ySplit="7" topLeftCell="D26" activePane="bottomRight" state="frozen"/>
      <selection pane="topRight" activeCell="D1" sqref="D1"/>
      <selection pane="bottomLeft" activeCell="A8" sqref="A8"/>
      <selection pane="bottomRight" activeCell="G27" sqref="G27"/>
    </sheetView>
  </sheetViews>
  <sheetFormatPr defaultRowHeight="27.75" customHeight="1"/>
  <cols>
    <col min="1" max="1" width="5.140625" style="284" customWidth="1"/>
    <col min="2" max="2" width="53.7109375" style="28" customWidth="1"/>
    <col min="3" max="3" width="13.140625" style="28" customWidth="1"/>
    <col min="4" max="4" width="8.140625" style="28" customWidth="1"/>
    <col min="5" max="5" width="6.140625" style="28" customWidth="1"/>
    <col min="6" max="6" width="10.85546875" style="28" customWidth="1"/>
    <col min="7" max="7" width="12.140625" style="28" customWidth="1"/>
    <col min="8" max="8" width="20.42578125" style="28" customWidth="1"/>
    <col min="9" max="9" width="12.28515625" style="28" customWidth="1"/>
    <col min="10" max="10" width="15.5703125" style="28" customWidth="1"/>
    <col min="11" max="11" width="7.140625" style="28" customWidth="1"/>
    <col min="12" max="12" width="8.140625" style="28" customWidth="1"/>
    <col min="13" max="13" width="12.28515625" style="28" customWidth="1"/>
    <col min="14" max="256" width="9.140625" style="28"/>
    <col min="257" max="257" width="5.140625" style="28" customWidth="1"/>
    <col min="258" max="258" width="50.28515625" style="28" customWidth="1"/>
    <col min="259" max="259" width="13.140625" style="28" customWidth="1"/>
    <col min="260" max="260" width="8.140625" style="28" customWidth="1"/>
    <col min="261" max="261" width="6.140625" style="28" customWidth="1"/>
    <col min="262" max="262" width="10.85546875" style="28" customWidth="1"/>
    <col min="263" max="263" width="12.140625" style="28" customWidth="1"/>
    <col min="264" max="264" width="20.42578125" style="28" customWidth="1"/>
    <col min="265" max="265" width="12.28515625" style="28" customWidth="1"/>
    <col min="266" max="266" width="15.5703125" style="28" customWidth="1"/>
    <col min="267" max="267" width="7.140625" style="28" customWidth="1"/>
    <col min="268" max="268" width="8.140625" style="28" customWidth="1"/>
    <col min="269" max="269" width="12.28515625" style="28" customWidth="1"/>
    <col min="270" max="512" width="9.140625" style="28"/>
    <col min="513" max="513" width="5.140625" style="28" customWidth="1"/>
    <col min="514" max="514" width="50.28515625" style="28" customWidth="1"/>
    <col min="515" max="515" width="13.140625" style="28" customWidth="1"/>
    <col min="516" max="516" width="8.140625" style="28" customWidth="1"/>
    <col min="517" max="517" width="6.140625" style="28" customWidth="1"/>
    <col min="518" max="518" width="10.85546875" style="28" customWidth="1"/>
    <col min="519" max="519" width="12.140625" style="28" customWidth="1"/>
    <col min="520" max="520" width="20.42578125" style="28" customWidth="1"/>
    <col min="521" max="521" width="12.28515625" style="28" customWidth="1"/>
    <col min="522" max="522" width="15.5703125" style="28" customWidth="1"/>
    <col min="523" max="523" width="7.140625" style="28" customWidth="1"/>
    <col min="524" max="524" width="8.140625" style="28" customWidth="1"/>
    <col min="525" max="525" width="12.28515625" style="28" customWidth="1"/>
    <col min="526" max="768" width="9.140625" style="28"/>
    <col min="769" max="769" width="5.140625" style="28" customWidth="1"/>
    <col min="770" max="770" width="50.28515625" style="28" customWidth="1"/>
    <col min="771" max="771" width="13.140625" style="28" customWidth="1"/>
    <col min="772" max="772" width="8.140625" style="28" customWidth="1"/>
    <col min="773" max="773" width="6.140625" style="28" customWidth="1"/>
    <col min="774" max="774" width="10.85546875" style="28" customWidth="1"/>
    <col min="775" max="775" width="12.140625" style="28" customWidth="1"/>
    <col min="776" max="776" width="20.42578125" style="28" customWidth="1"/>
    <col min="777" max="777" width="12.28515625" style="28" customWidth="1"/>
    <col min="778" max="778" width="15.5703125" style="28" customWidth="1"/>
    <col min="779" max="779" width="7.140625" style="28" customWidth="1"/>
    <col min="780" max="780" width="8.140625" style="28" customWidth="1"/>
    <col min="781" max="781" width="12.28515625" style="28" customWidth="1"/>
    <col min="782" max="1024" width="9.140625" style="28"/>
    <col min="1025" max="1025" width="5.140625" style="28" customWidth="1"/>
    <col min="1026" max="1026" width="50.28515625" style="28" customWidth="1"/>
    <col min="1027" max="1027" width="13.140625" style="28" customWidth="1"/>
    <col min="1028" max="1028" width="8.140625" style="28" customWidth="1"/>
    <col min="1029" max="1029" width="6.140625" style="28" customWidth="1"/>
    <col min="1030" max="1030" width="10.85546875" style="28" customWidth="1"/>
    <col min="1031" max="1031" width="12.140625" style="28" customWidth="1"/>
    <col min="1032" max="1032" width="20.42578125" style="28" customWidth="1"/>
    <col min="1033" max="1033" width="12.28515625" style="28" customWidth="1"/>
    <col min="1034" max="1034" width="15.5703125" style="28" customWidth="1"/>
    <col min="1035" max="1035" width="7.140625" style="28" customWidth="1"/>
    <col min="1036" max="1036" width="8.140625" style="28" customWidth="1"/>
    <col min="1037" max="1037" width="12.28515625" style="28" customWidth="1"/>
    <col min="1038" max="1280" width="9.140625" style="28"/>
    <col min="1281" max="1281" width="5.140625" style="28" customWidth="1"/>
    <col min="1282" max="1282" width="50.28515625" style="28" customWidth="1"/>
    <col min="1283" max="1283" width="13.140625" style="28" customWidth="1"/>
    <col min="1284" max="1284" width="8.140625" style="28" customWidth="1"/>
    <col min="1285" max="1285" width="6.140625" style="28" customWidth="1"/>
    <col min="1286" max="1286" width="10.85546875" style="28" customWidth="1"/>
    <col min="1287" max="1287" width="12.140625" style="28" customWidth="1"/>
    <col min="1288" max="1288" width="20.42578125" style="28" customWidth="1"/>
    <col min="1289" max="1289" width="12.28515625" style="28" customWidth="1"/>
    <col min="1290" max="1290" width="15.5703125" style="28" customWidth="1"/>
    <col min="1291" max="1291" width="7.140625" style="28" customWidth="1"/>
    <col min="1292" max="1292" width="8.140625" style="28" customWidth="1"/>
    <col min="1293" max="1293" width="12.28515625" style="28" customWidth="1"/>
    <col min="1294" max="1536" width="9.140625" style="28"/>
    <col min="1537" max="1537" width="5.140625" style="28" customWidth="1"/>
    <col min="1538" max="1538" width="50.28515625" style="28" customWidth="1"/>
    <col min="1539" max="1539" width="13.140625" style="28" customWidth="1"/>
    <col min="1540" max="1540" width="8.140625" style="28" customWidth="1"/>
    <col min="1541" max="1541" width="6.140625" style="28" customWidth="1"/>
    <col min="1542" max="1542" width="10.85546875" style="28" customWidth="1"/>
    <col min="1543" max="1543" width="12.140625" style="28" customWidth="1"/>
    <col min="1544" max="1544" width="20.42578125" style="28" customWidth="1"/>
    <col min="1545" max="1545" width="12.28515625" style="28" customWidth="1"/>
    <col min="1546" max="1546" width="15.5703125" style="28" customWidth="1"/>
    <col min="1547" max="1547" width="7.140625" style="28" customWidth="1"/>
    <col min="1548" max="1548" width="8.140625" style="28" customWidth="1"/>
    <col min="1549" max="1549" width="12.28515625" style="28" customWidth="1"/>
    <col min="1550" max="1792" width="9.140625" style="28"/>
    <col min="1793" max="1793" width="5.140625" style="28" customWidth="1"/>
    <col min="1794" max="1794" width="50.28515625" style="28" customWidth="1"/>
    <col min="1795" max="1795" width="13.140625" style="28" customWidth="1"/>
    <col min="1796" max="1796" width="8.140625" style="28" customWidth="1"/>
    <col min="1797" max="1797" width="6.140625" style="28" customWidth="1"/>
    <col min="1798" max="1798" width="10.85546875" style="28" customWidth="1"/>
    <col min="1799" max="1799" width="12.140625" style="28" customWidth="1"/>
    <col min="1800" max="1800" width="20.42578125" style="28" customWidth="1"/>
    <col min="1801" max="1801" width="12.28515625" style="28" customWidth="1"/>
    <col min="1802" max="1802" width="15.5703125" style="28" customWidth="1"/>
    <col min="1803" max="1803" width="7.140625" style="28" customWidth="1"/>
    <col min="1804" max="1804" width="8.140625" style="28" customWidth="1"/>
    <col min="1805" max="1805" width="12.28515625" style="28" customWidth="1"/>
    <col min="1806" max="2048" width="9.140625" style="28"/>
    <col min="2049" max="2049" width="5.140625" style="28" customWidth="1"/>
    <col min="2050" max="2050" width="50.28515625" style="28" customWidth="1"/>
    <col min="2051" max="2051" width="13.140625" style="28" customWidth="1"/>
    <col min="2052" max="2052" width="8.140625" style="28" customWidth="1"/>
    <col min="2053" max="2053" width="6.140625" style="28" customWidth="1"/>
    <col min="2054" max="2054" width="10.85546875" style="28" customWidth="1"/>
    <col min="2055" max="2055" width="12.140625" style="28" customWidth="1"/>
    <col min="2056" max="2056" width="20.42578125" style="28" customWidth="1"/>
    <col min="2057" max="2057" width="12.28515625" style="28" customWidth="1"/>
    <col min="2058" max="2058" width="15.5703125" style="28" customWidth="1"/>
    <col min="2059" max="2059" width="7.140625" style="28" customWidth="1"/>
    <col min="2060" max="2060" width="8.140625" style="28" customWidth="1"/>
    <col min="2061" max="2061" width="12.28515625" style="28" customWidth="1"/>
    <col min="2062" max="2304" width="9.140625" style="28"/>
    <col min="2305" max="2305" width="5.140625" style="28" customWidth="1"/>
    <col min="2306" max="2306" width="50.28515625" style="28" customWidth="1"/>
    <col min="2307" max="2307" width="13.140625" style="28" customWidth="1"/>
    <col min="2308" max="2308" width="8.140625" style="28" customWidth="1"/>
    <col min="2309" max="2309" width="6.140625" style="28" customWidth="1"/>
    <col min="2310" max="2310" width="10.85546875" style="28" customWidth="1"/>
    <col min="2311" max="2311" width="12.140625" style="28" customWidth="1"/>
    <col min="2312" max="2312" width="20.42578125" style="28" customWidth="1"/>
    <col min="2313" max="2313" width="12.28515625" style="28" customWidth="1"/>
    <col min="2314" max="2314" width="15.5703125" style="28" customWidth="1"/>
    <col min="2315" max="2315" width="7.140625" style="28" customWidth="1"/>
    <col min="2316" max="2316" width="8.140625" style="28" customWidth="1"/>
    <col min="2317" max="2317" width="12.28515625" style="28" customWidth="1"/>
    <col min="2318" max="2560" width="9.140625" style="28"/>
    <col min="2561" max="2561" width="5.140625" style="28" customWidth="1"/>
    <col min="2562" max="2562" width="50.28515625" style="28" customWidth="1"/>
    <col min="2563" max="2563" width="13.140625" style="28" customWidth="1"/>
    <col min="2564" max="2564" width="8.140625" style="28" customWidth="1"/>
    <col min="2565" max="2565" width="6.140625" style="28" customWidth="1"/>
    <col min="2566" max="2566" width="10.85546875" style="28" customWidth="1"/>
    <col min="2567" max="2567" width="12.140625" style="28" customWidth="1"/>
    <col min="2568" max="2568" width="20.42578125" style="28" customWidth="1"/>
    <col min="2569" max="2569" width="12.28515625" style="28" customWidth="1"/>
    <col min="2570" max="2570" width="15.5703125" style="28" customWidth="1"/>
    <col min="2571" max="2571" width="7.140625" style="28" customWidth="1"/>
    <col min="2572" max="2572" width="8.140625" style="28" customWidth="1"/>
    <col min="2573" max="2573" width="12.28515625" style="28" customWidth="1"/>
    <col min="2574" max="2816" width="9.140625" style="28"/>
    <col min="2817" max="2817" width="5.140625" style="28" customWidth="1"/>
    <col min="2818" max="2818" width="50.28515625" style="28" customWidth="1"/>
    <col min="2819" max="2819" width="13.140625" style="28" customWidth="1"/>
    <col min="2820" max="2820" width="8.140625" style="28" customWidth="1"/>
    <col min="2821" max="2821" width="6.140625" style="28" customWidth="1"/>
    <col min="2822" max="2822" width="10.85546875" style="28" customWidth="1"/>
    <col min="2823" max="2823" width="12.140625" style="28" customWidth="1"/>
    <col min="2824" max="2824" width="20.42578125" style="28" customWidth="1"/>
    <col min="2825" max="2825" width="12.28515625" style="28" customWidth="1"/>
    <col min="2826" max="2826" width="15.5703125" style="28" customWidth="1"/>
    <col min="2827" max="2827" width="7.140625" style="28" customWidth="1"/>
    <col min="2828" max="2828" width="8.140625" style="28" customWidth="1"/>
    <col min="2829" max="2829" width="12.28515625" style="28" customWidth="1"/>
    <col min="2830" max="3072" width="9.140625" style="28"/>
    <col min="3073" max="3073" width="5.140625" style="28" customWidth="1"/>
    <col min="3074" max="3074" width="50.28515625" style="28" customWidth="1"/>
    <col min="3075" max="3075" width="13.140625" style="28" customWidth="1"/>
    <col min="3076" max="3076" width="8.140625" style="28" customWidth="1"/>
    <col min="3077" max="3077" width="6.140625" style="28" customWidth="1"/>
    <col min="3078" max="3078" width="10.85546875" style="28" customWidth="1"/>
    <col min="3079" max="3079" width="12.140625" style="28" customWidth="1"/>
    <col min="3080" max="3080" width="20.42578125" style="28" customWidth="1"/>
    <col min="3081" max="3081" width="12.28515625" style="28" customWidth="1"/>
    <col min="3082" max="3082" width="15.5703125" style="28" customWidth="1"/>
    <col min="3083" max="3083" width="7.140625" style="28" customWidth="1"/>
    <col min="3084" max="3084" width="8.140625" style="28" customWidth="1"/>
    <col min="3085" max="3085" width="12.28515625" style="28" customWidth="1"/>
    <col min="3086" max="3328" width="9.140625" style="28"/>
    <col min="3329" max="3329" width="5.140625" style="28" customWidth="1"/>
    <col min="3330" max="3330" width="50.28515625" style="28" customWidth="1"/>
    <col min="3331" max="3331" width="13.140625" style="28" customWidth="1"/>
    <col min="3332" max="3332" width="8.140625" style="28" customWidth="1"/>
    <col min="3333" max="3333" width="6.140625" style="28" customWidth="1"/>
    <col min="3334" max="3334" width="10.85546875" style="28" customWidth="1"/>
    <col min="3335" max="3335" width="12.140625" style="28" customWidth="1"/>
    <col min="3336" max="3336" width="20.42578125" style="28" customWidth="1"/>
    <col min="3337" max="3337" width="12.28515625" style="28" customWidth="1"/>
    <col min="3338" max="3338" width="15.5703125" style="28" customWidth="1"/>
    <col min="3339" max="3339" width="7.140625" style="28" customWidth="1"/>
    <col min="3340" max="3340" width="8.140625" style="28" customWidth="1"/>
    <col min="3341" max="3341" width="12.28515625" style="28" customWidth="1"/>
    <col min="3342" max="3584" width="9.140625" style="28"/>
    <col min="3585" max="3585" width="5.140625" style="28" customWidth="1"/>
    <col min="3586" max="3586" width="50.28515625" style="28" customWidth="1"/>
    <col min="3587" max="3587" width="13.140625" style="28" customWidth="1"/>
    <col min="3588" max="3588" width="8.140625" style="28" customWidth="1"/>
    <col min="3589" max="3589" width="6.140625" style="28" customWidth="1"/>
    <col min="3590" max="3590" width="10.85546875" style="28" customWidth="1"/>
    <col min="3591" max="3591" width="12.140625" style="28" customWidth="1"/>
    <col min="3592" max="3592" width="20.42578125" style="28" customWidth="1"/>
    <col min="3593" max="3593" width="12.28515625" style="28" customWidth="1"/>
    <col min="3594" max="3594" width="15.5703125" style="28" customWidth="1"/>
    <col min="3595" max="3595" width="7.140625" style="28" customWidth="1"/>
    <col min="3596" max="3596" width="8.140625" style="28" customWidth="1"/>
    <col min="3597" max="3597" width="12.28515625" style="28" customWidth="1"/>
    <col min="3598" max="3840" width="9.140625" style="28"/>
    <col min="3841" max="3841" width="5.140625" style="28" customWidth="1"/>
    <col min="3842" max="3842" width="50.28515625" style="28" customWidth="1"/>
    <col min="3843" max="3843" width="13.140625" style="28" customWidth="1"/>
    <col min="3844" max="3844" width="8.140625" style="28" customWidth="1"/>
    <col min="3845" max="3845" width="6.140625" style="28" customWidth="1"/>
    <col min="3846" max="3846" width="10.85546875" style="28" customWidth="1"/>
    <col min="3847" max="3847" width="12.140625" style="28" customWidth="1"/>
    <col min="3848" max="3848" width="20.42578125" style="28" customWidth="1"/>
    <col min="3849" max="3849" width="12.28515625" style="28" customWidth="1"/>
    <col min="3850" max="3850" width="15.5703125" style="28" customWidth="1"/>
    <col min="3851" max="3851" width="7.140625" style="28" customWidth="1"/>
    <col min="3852" max="3852" width="8.140625" style="28" customWidth="1"/>
    <col min="3853" max="3853" width="12.28515625" style="28" customWidth="1"/>
    <col min="3854" max="4096" width="9.140625" style="28"/>
    <col min="4097" max="4097" width="5.140625" style="28" customWidth="1"/>
    <col min="4098" max="4098" width="50.28515625" style="28" customWidth="1"/>
    <col min="4099" max="4099" width="13.140625" style="28" customWidth="1"/>
    <col min="4100" max="4100" width="8.140625" style="28" customWidth="1"/>
    <col min="4101" max="4101" width="6.140625" style="28" customWidth="1"/>
    <col min="4102" max="4102" width="10.85546875" style="28" customWidth="1"/>
    <col min="4103" max="4103" width="12.140625" style="28" customWidth="1"/>
    <col min="4104" max="4104" width="20.42578125" style="28" customWidth="1"/>
    <col min="4105" max="4105" width="12.28515625" style="28" customWidth="1"/>
    <col min="4106" max="4106" width="15.5703125" style="28" customWidth="1"/>
    <col min="4107" max="4107" width="7.140625" style="28" customWidth="1"/>
    <col min="4108" max="4108" width="8.140625" style="28" customWidth="1"/>
    <col min="4109" max="4109" width="12.28515625" style="28" customWidth="1"/>
    <col min="4110" max="4352" width="9.140625" style="28"/>
    <col min="4353" max="4353" width="5.140625" style="28" customWidth="1"/>
    <col min="4354" max="4354" width="50.28515625" style="28" customWidth="1"/>
    <col min="4355" max="4355" width="13.140625" style="28" customWidth="1"/>
    <col min="4356" max="4356" width="8.140625" style="28" customWidth="1"/>
    <col min="4357" max="4357" width="6.140625" style="28" customWidth="1"/>
    <col min="4358" max="4358" width="10.85546875" style="28" customWidth="1"/>
    <col min="4359" max="4359" width="12.140625" style="28" customWidth="1"/>
    <col min="4360" max="4360" width="20.42578125" style="28" customWidth="1"/>
    <col min="4361" max="4361" width="12.28515625" style="28" customWidth="1"/>
    <col min="4362" max="4362" width="15.5703125" style="28" customWidth="1"/>
    <col min="4363" max="4363" width="7.140625" style="28" customWidth="1"/>
    <col min="4364" max="4364" width="8.140625" style="28" customWidth="1"/>
    <col min="4365" max="4365" width="12.28515625" style="28" customWidth="1"/>
    <col min="4366" max="4608" width="9.140625" style="28"/>
    <col min="4609" max="4609" width="5.140625" style="28" customWidth="1"/>
    <col min="4610" max="4610" width="50.28515625" style="28" customWidth="1"/>
    <col min="4611" max="4611" width="13.140625" style="28" customWidth="1"/>
    <col min="4612" max="4612" width="8.140625" style="28" customWidth="1"/>
    <col min="4613" max="4613" width="6.140625" style="28" customWidth="1"/>
    <col min="4614" max="4614" width="10.85546875" style="28" customWidth="1"/>
    <col min="4615" max="4615" width="12.140625" style="28" customWidth="1"/>
    <col min="4616" max="4616" width="20.42578125" style="28" customWidth="1"/>
    <col min="4617" max="4617" width="12.28515625" style="28" customWidth="1"/>
    <col min="4618" max="4618" width="15.5703125" style="28" customWidth="1"/>
    <col min="4619" max="4619" width="7.140625" style="28" customWidth="1"/>
    <col min="4620" max="4620" width="8.140625" style="28" customWidth="1"/>
    <col min="4621" max="4621" width="12.28515625" style="28" customWidth="1"/>
    <col min="4622" max="4864" width="9.140625" style="28"/>
    <col min="4865" max="4865" width="5.140625" style="28" customWidth="1"/>
    <col min="4866" max="4866" width="50.28515625" style="28" customWidth="1"/>
    <col min="4867" max="4867" width="13.140625" style="28" customWidth="1"/>
    <col min="4868" max="4868" width="8.140625" style="28" customWidth="1"/>
    <col min="4869" max="4869" width="6.140625" style="28" customWidth="1"/>
    <col min="4870" max="4870" width="10.85546875" style="28" customWidth="1"/>
    <col min="4871" max="4871" width="12.140625" style="28" customWidth="1"/>
    <col min="4872" max="4872" width="20.42578125" style="28" customWidth="1"/>
    <col min="4873" max="4873" width="12.28515625" style="28" customWidth="1"/>
    <col min="4874" max="4874" width="15.5703125" style="28" customWidth="1"/>
    <col min="4875" max="4875" width="7.140625" style="28" customWidth="1"/>
    <col min="4876" max="4876" width="8.140625" style="28" customWidth="1"/>
    <col min="4877" max="4877" width="12.28515625" style="28" customWidth="1"/>
    <col min="4878" max="5120" width="9.140625" style="28"/>
    <col min="5121" max="5121" width="5.140625" style="28" customWidth="1"/>
    <col min="5122" max="5122" width="50.28515625" style="28" customWidth="1"/>
    <col min="5123" max="5123" width="13.140625" style="28" customWidth="1"/>
    <col min="5124" max="5124" width="8.140625" style="28" customWidth="1"/>
    <col min="5125" max="5125" width="6.140625" style="28" customWidth="1"/>
    <col min="5126" max="5126" width="10.85546875" style="28" customWidth="1"/>
    <col min="5127" max="5127" width="12.140625" style="28" customWidth="1"/>
    <col min="5128" max="5128" width="20.42578125" style="28" customWidth="1"/>
    <col min="5129" max="5129" width="12.28515625" style="28" customWidth="1"/>
    <col min="5130" max="5130" width="15.5703125" style="28" customWidth="1"/>
    <col min="5131" max="5131" width="7.140625" style="28" customWidth="1"/>
    <col min="5132" max="5132" width="8.140625" style="28" customWidth="1"/>
    <col min="5133" max="5133" width="12.28515625" style="28" customWidth="1"/>
    <col min="5134" max="5376" width="9.140625" style="28"/>
    <col min="5377" max="5377" width="5.140625" style="28" customWidth="1"/>
    <col min="5378" max="5378" width="50.28515625" style="28" customWidth="1"/>
    <col min="5379" max="5379" width="13.140625" style="28" customWidth="1"/>
    <col min="5380" max="5380" width="8.140625" style="28" customWidth="1"/>
    <col min="5381" max="5381" width="6.140625" style="28" customWidth="1"/>
    <col min="5382" max="5382" width="10.85546875" style="28" customWidth="1"/>
    <col min="5383" max="5383" width="12.140625" style="28" customWidth="1"/>
    <col min="5384" max="5384" width="20.42578125" style="28" customWidth="1"/>
    <col min="5385" max="5385" width="12.28515625" style="28" customWidth="1"/>
    <col min="5386" max="5386" width="15.5703125" style="28" customWidth="1"/>
    <col min="5387" max="5387" width="7.140625" style="28" customWidth="1"/>
    <col min="5388" max="5388" width="8.140625" style="28" customWidth="1"/>
    <col min="5389" max="5389" width="12.28515625" style="28" customWidth="1"/>
    <col min="5390" max="5632" width="9.140625" style="28"/>
    <col min="5633" max="5633" width="5.140625" style="28" customWidth="1"/>
    <col min="5634" max="5634" width="50.28515625" style="28" customWidth="1"/>
    <col min="5635" max="5635" width="13.140625" style="28" customWidth="1"/>
    <col min="5636" max="5636" width="8.140625" style="28" customWidth="1"/>
    <col min="5637" max="5637" width="6.140625" style="28" customWidth="1"/>
    <col min="5638" max="5638" width="10.85546875" style="28" customWidth="1"/>
    <col min="5639" max="5639" width="12.140625" style="28" customWidth="1"/>
    <col min="5640" max="5640" width="20.42578125" style="28" customWidth="1"/>
    <col min="5641" max="5641" width="12.28515625" style="28" customWidth="1"/>
    <col min="5642" max="5642" width="15.5703125" style="28" customWidth="1"/>
    <col min="5643" max="5643" width="7.140625" style="28" customWidth="1"/>
    <col min="5644" max="5644" width="8.140625" style="28" customWidth="1"/>
    <col min="5645" max="5645" width="12.28515625" style="28" customWidth="1"/>
    <col min="5646" max="5888" width="9.140625" style="28"/>
    <col min="5889" max="5889" width="5.140625" style="28" customWidth="1"/>
    <col min="5890" max="5890" width="50.28515625" style="28" customWidth="1"/>
    <col min="5891" max="5891" width="13.140625" style="28" customWidth="1"/>
    <col min="5892" max="5892" width="8.140625" style="28" customWidth="1"/>
    <col min="5893" max="5893" width="6.140625" style="28" customWidth="1"/>
    <col min="5894" max="5894" width="10.85546875" style="28" customWidth="1"/>
    <col min="5895" max="5895" width="12.140625" style="28" customWidth="1"/>
    <col min="5896" max="5896" width="20.42578125" style="28" customWidth="1"/>
    <col min="5897" max="5897" width="12.28515625" style="28" customWidth="1"/>
    <col min="5898" max="5898" width="15.5703125" style="28" customWidth="1"/>
    <col min="5899" max="5899" width="7.140625" style="28" customWidth="1"/>
    <col min="5900" max="5900" width="8.140625" style="28" customWidth="1"/>
    <col min="5901" max="5901" width="12.28515625" style="28" customWidth="1"/>
    <col min="5902" max="6144" width="9.140625" style="28"/>
    <col min="6145" max="6145" width="5.140625" style="28" customWidth="1"/>
    <col min="6146" max="6146" width="50.28515625" style="28" customWidth="1"/>
    <col min="6147" max="6147" width="13.140625" style="28" customWidth="1"/>
    <col min="6148" max="6148" width="8.140625" style="28" customWidth="1"/>
    <col min="6149" max="6149" width="6.140625" style="28" customWidth="1"/>
    <col min="6150" max="6150" width="10.85546875" style="28" customWidth="1"/>
    <col min="6151" max="6151" width="12.140625" style="28" customWidth="1"/>
    <col min="6152" max="6152" width="20.42578125" style="28" customWidth="1"/>
    <col min="6153" max="6153" width="12.28515625" style="28" customWidth="1"/>
    <col min="6154" max="6154" width="15.5703125" style="28" customWidth="1"/>
    <col min="6155" max="6155" width="7.140625" style="28" customWidth="1"/>
    <col min="6156" max="6156" width="8.140625" style="28" customWidth="1"/>
    <col min="6157" max="6157" width="12.28515625" style="28" customWidth="1"/>
    <col min="6158" max="6400" width="9.140625" style="28"/>
    <col min="6401" max="6401" width="5.140625" style="28" customWidth="1"/>
    <col min="6402" max="6402" width="50.28515625" style="28" customWidth="1"/>
    <col min="6403" max="6403" width="13.140625" style="28" customWidth="1"/>
    <col min="6404" max="6404" width="8.140625" style="28" customWidth="1"/>
    <col min="6405" max="6405" width="6.140625" style="28" customWidth="1"/>
    <col min="6406" max="6406" width="10.85546875" style="28" customWidth="1"/>
    <col min="6407" max="6407" width="12.140625" style="28" customWidth="1"/>
    <col min="6408" max="6408" width="20.42578125" style="28" customWidth="1"/>
    <col min="6409" max="6409" width="12.28515625" style="28" customWidth="1"/>
    <col min="6410" max="6410" width="15.5703125" style="28" customWidth="1"/>
    <col min="6411" max="6411" width="7.140625" style="28" customWidth="1"/>
    <col min="6412" max="6412" width="8.140625" style="28" customWidth="1"/>
    <col min="6413" max="6413" width="12.28515625" style="28" customWidth="1"/>
    <col min="6414" max="6656" width="9.140625" style="28"/>
    <col min="6657" max="6657" width="5.140625" style="28" customWidth="1"/>
    <col min="6658" max="6658" width="50.28515625" style="28" customWidth="1"/>
    <col min="6659" max="6659" width="13.140625" style="28" customWidth="1"/>
    <col min="6660" max="6660" width="8.140625" style="28" customWidth="1"/>
    <col min="6661" max="6661" width="6.140625" style="28" customWidth="1"/>
    <col min="6662" max="6662" width="10.85546875" style="28" customWidth="1"/>
    <col min="6663" max="6663" width="12.140625" style="28" customWidth="1"/>
    <col min="6664" max="6664" width="20.42578125" style="28" customWidth="1"/>
    <col min="6665" max="6665" width="12.28515625" style="28" customWidth="1"/>
    <col min="6666" max="6666" width="15.5703125" style="28" customWidth="1"/>
    <col min="6667" max="6667" width="7.140625" style="28" customWidth="1"/>
    <col min="6668" max="6668" width="8.140625" style="28" customWidth="1"/>
    <col min="6669" max="6669" width="12.28515625" style="28" customWidth="1"/>
    <col min="6670" max="6912" width="9.140625" style="28"/>
    <col min="6913" max="6913" width="5.140625" style="28" customWidth="1"/>
    <col min="6914" max="6914" width="50.28515625" style="28" customWidth="1"/>
    <col min="6915" max="6915" width="13.140625" style="28" customWidth="1"/>
    <col min="6916" max="6916" width="8.140625" style="28" customWidth="1"/>
    <col min="6917" max="6917" width="6.140625" style="28" customWidth="1"/>
    <col min="6918" max="6918" width="10.85546875" style="28" customWidth="1"/>
    <col min="6919" max="6919" width="12.140625" style="28" customWidth="1"/>
    <col min="6920" max="6920" width="20.42578125" style="28" customWidth="1"/>
    <col min="6921" max="6921" width="12.28515625" style="28" customWidth="1"/>
    <col min="6922" max="6922" width="15.5703125" style="28" customWidth="1"/>
    <col min="6923" max="6923" width="7.140625" style="28" customWidth="1"/>
    <col min="6924" max="6924" width="8.140625" style="28" customWidth="1"/>
    <col min="6925" max="6925" width="12.28515625" style="28" customWidth="1"/>
    <col min="6926" max="7168" width="9.140625" style="28"/>
    <col min="7169" max="7169" width="5.140625" style="28" customWidth="1"/>
    <col min="7170" max="7170" width="50.28515625" style="28" customWidth="1"/>
    <col min="7171" max="7171" width="13.140625" style="28" customWidth="1"/>
    <col min="7172" max="7172" width="8.140625" style="28" customWidth="1"/>
    <col min="7173" max="7173" width="6.140625" style="28" customWidth="1"/>
    <col min="7174" max="7174" width="10.85546875" style="28" customWidth="1"/>
    <col min="7175" max="7175" width="12.140625" style="28" customWidth="1"/>
    <col min="7176" max="7176" width="20.42578125" style="28" customWidth="1"/>
    <col min="7177" max="7177" width="12.28515625" style="28" customWidth="1"/>
    <col min="7178" max="7178" width="15.5703125" style="28" customWidth="1"/>
    <col min="7179" max="7179" width="7.140625" style="28" customWidth="1"/>
    <col min="7180" max="7180" width="8.140625" style="28" customWidth="1"/>
    <col min="7181" max="7181" width="12.28515625" style="28" customWidth="1"/>
    <col min="7182" max="7424" width="9.140625" style="28"/>
    <col min="7425" max="7425" width="5.140625" style="28" customWidth="1"/>
    <col min="7426" max="7426" width="50.28515625" style="28" customWidth="1"/>
    <col min="7427" max="7427" width="13.140625" style="28" customWidth="1"/>
    <col min="7428" max="7428" width="8.140625" style="28" customWidth="1"/>
    <col min="7429" max="7429" width="6.140625" style="28" customWidth="1"/>
    <col min="7430" max="7430" width="10.85546875" style="28" customWidth="1"/>
    <col min="7431" max="7431" width="12.140625" style="28" customWidth="1"/>
    <col min="7432" max="7432" width="20.42578125" style="28" customWidth="1"/>
    <col min="7433" max="7433" width="12.28515625" style="28" customWidth="1"/>
    <col min="7434" max="7434" width="15.5703125" style="28" customWidth="1"/>
    <col min="7435" max="7435" width="7.140625" style="28" customWidth="1"/>
    <col min="7436" max="7436" width="8.140625" style="28" customWidth="1"/>
    <col min="7437" max="7437" width="12.28515625" style="28" customWidth="1"/>
    <col min="7438" max="7680" width="9.140625" style="28"/>
    <col min="7681" max="7681" width="5.140625" style="28" customWidth="1"/>
    <col min="7682" max="7682" width="50.28515625" style="28" customWidth="1"/>
    <col min="7683" max="7683" width="13.140625" style="28" customWidth="1"/>
    <col min="7684" max="7684" width="8.140625" style="28" customWidth="1"/>
    <col min="7685" max="7685" width="6.140625" style="28" customWidth="1"/>
    <col min="7686" max="7686" width="10.85546875" style="28" customWidth="1"/>
    <col min="7687" max="7687" width="12.140625" style="28" customWidth="1"/>
    <col min="7688" max="7688" width="20.42578125" style="28" customWidth="1"/>
    <col min="7689" max="7689" width="12.28515625" style="28" customWidth="1"/>
    <col min="7690" max="7690" width="15.5703125" style="28" customWidth="1"/>
    <col min="7691" max="7691" width="7.140625" style="28" customWidth="1"/>
    <col min="7692" max="7692" width="8.140625" style="28" customWidth="1"/>
    <col min="7693" max="7693" width="12.28515625" style="28" customWidth="1"/>
    <col min="7694" max="7936" width="9.140625" style="28"/>
    <col min="7937" max="7937" width="5.140625" style="28" customWidth="1"/>
    <col min="7938" max="7938" width="50.28515625" style="28" customWidth="1"/>
    <col min="7939" max="7939" width="13.140625" style="28" customWidth="1"/>
    <col min="7940" max="7940" width="8.140625" style="28" customWidth="1"/>
    <col min="7941" max="7941" width="6.140625" style="28" customWidth="1"/>
    <col min="7942" max="7942" width="10.85546875" style="28" customWidth="1"/>
    <col min="7943" max="7943" width="12.140625" style="28" customWidth="1"/>
    <col min="7944" max="7944" width="20.42578125" style="28" customWidth="1"/>
    <col min="7945" max="7945" width="12.28515625" style="28" customWidth="1"/>
    <col min="7946" max="7946" width="15.5703125" style="28" customWidth="1"/>
    <col min="7947" max="7947" width="7.140625" style="28" customWidth="1"/>
    <col min="7948" max="7948" width="8.140625" style="28" customWidth="1"/>
    <col min="7949" max="7949" width="12.28515625" style="28" customWidth="1"/>
    <col min="7950" max="8192" width="9.140625" style="28"/>
    <col min="8193" max="8193" width="5.140625" style="28" customWidth="1"/>
    <col min="8194" max="8194" width="50.28515625" style="28" customWidth="1"/>
    <col min="8195" max="8195" width="13.140625" style="28" customWidth="1"/>
    <col min="8196" max="8196" width="8.140625" style="28" customWidth="1"/>
    <col min="8197" max="8197" width="6.140625" style="28" customWidth="1"/>
    <col min="8198" max="8198" width="10.85546875" style="28" customWidth="1"/>
    <col min="8199" max="8199" width="12.140625" style="28" customWidth="1"/>
    <col min="8200" max="8200" width="20.42578125" style="28" customWidth="1"/>
    <col min="8201" max="8201" width="12.28515625" style="28" customWidth="1"/>
    <col min="8202" max="8202" width="15.5703125" style="28" customWidth="1"/>
    <col min="8203" max="8203" width="7.140625" style="28" customWidth="1"/>
    <col min="8204" max="8204" width="8.140625" style="28" customWidth="1"/>
    <col min="8205" max="8205" width="12.28515625" style="28" customWidth="1"/>
    <col min="8206" max="8448" width="9.140625" style="28"/>
    <col min="8449" max="8449" width="5.140625" style="28" customWidth="1"/>
    <col min="8450" max="8450" width="50.28515625" style="28" customWidth="1"/>
    <col min="8451" max="8451" width="13.140625" style="28" customWidth="1"/>
    <col min="8452" max="8452" width="8.140625" style="28" customWidth="1"/>
    <col min="8453" max="8453" width="6.140625" style="28" customWidth="1"/>
    <col min="8454" max="8454" width="10.85546875" style="28" customWidth="1"/>
    <col min="8455" max="8455" width="12.140625" style="28" customWidth="1"/>
    <col min="8456" max="8456" width="20.42578125" style="28" customWidth="1"/>
    <col min="8457" max="8457" width="12.28515625" style="28" customWidth="1"/>
    <col min="8458" max="8458" width="15.5703125" style="28" customWidth="1"/>
    <col min="8459" max="8459" width="7.140625" style="28" customWidth="1"/>
    <col min="8460" max="8460" width="8.140625" style="28" customWidth="1"/>
    <col min="8461" max="8461" width="12.28515625" style="28" customWidth="1"/>
    <col min="8462" max="8704" width="9.140625" style="28"/>
    <col min="8705" max="8705" width="5.140625" style="28" customWidth="1"/>
    <col min="8706" max="8706" width="50.28515625" style="28" customWidth="1"/>
    <col min="8707" max="8707" width="13.140625" style="28" customWidth="1"/>
    <col min="8708" max="8708" width="8.140625" style="28" customWidth="1"/>
    <col min="8709" max="8709" width="6.140625" style="28" customWidth="1"/>
    <col min="8710" max="8710" width="10.85546875" style="28" customWidth="1"/>
    <col min="8711" max="8711" width="12.140625" style="28" customWidth="1"/>
    <col min="8712" max="8712" width="20.42578125" style="28" customWidth="1"/>
    <col min="8713" max="8713" width="12.28515625" style="28" customWidth="1"/>
    <col min="8714" max="8714" width="15.5703125" style="28" customWidth="1"/>
    <col min="8715" max="8715" width="7.140625" style="28" customWidth="1"/>
    <col min="8716" max="8716" width="8.140625" style="28" customWidth="1"/>
    <col min="8717" max="8717" width="12.28515625" style="28" customWidth="1"/>
    <col min="8718" max="8960" width="9.140625" style="28"/>
    <col min="8961" max="8961" width="5.140625" style="28" customWidth="1"/>
    <col min="8962" max="8962" width="50.28515625" style="28" customWidth="1"/>
    <col min="8963" max="8963" width="13.140625" style="28" customWidth="1"/>
    <col min="8964" max="8964" width="8.140625" style="28" customWidth="1"/>
    <col min="8965" max="8965" width="6.140625" style="28" customWidth="1"/>
    <col min="8966" max="8966" width="10.85546875" style="28" customWidth="1"/>
    <col min="8967" max="8967" width="12.140625" style="28" customWidth="1"/>
    <col min="8968" max="8968" width="20.42578125" style="28" customWidth="1"/>
    <col min="8969" max="8969" width="12.28515625" style="28" customWidth="1"/>
    <col min="8970" max="8970" width="15.5703125" style="28" customWidth="1"/>
    <col min="8971" max="8971" width="7.140625" style="28" customWidth="1"/>
    <col min="8972" max="8972" width="8.140625" style="28" customWidth="1"/>
    <col min="8973" max="8973" width="12.28515625" style="28" customWidth="1"/>
    <col min="8974" max="9216" width="9.140625" style="28"/>
    <col min="9217" max="9217" width="5.140625" style="28" customWidth="1"/>
    <col min="9218" max="9218" width="50.28515625" style="28" customWidth="1"/>
    <col min="9219" max="9219" width="13.140625" style="28" customWidth="1"/>
    <col min="9220" max="9220" width="8.140625" style="28" customWidth="1"/>
    <col min="9221" max="9221" width="6.140625" style="28" customWidth="1"/>
    <col min="9222" max="9222" width="10.85546875" style="28" customWidth="1"/>
    <col min="9223" max="9223" width="12.140625" style="28" customWidth="1"/>
    <col min="9224" max="9224" width="20.42578125" style="28" customWidth="1"/>
    <col min="9225" max="9225" width="12.28515625" style="28" customWidth="1"/>
    <col min="9226" max="9226" width="15.5703125" style="28" customWidth="1"/>
    <col min="9227" max="9227" width="7.140625" style="28" customWidth="1"/>
    <col min="9228" max="9228" width="8.140625" style="28" customWidth="1"/>
    <col min="9229" max="9229" width="12.28515625" style="28" customWidth="1"/>
    <col min="9230" max="9472" width="9.140625" style="28"/>
    <col min="9473" max="9473" width="5.140625" style="28" customWidth="1"/>
    <col min="9474" max="9474" width="50.28515625" style="28" customWidth="1"/>
    <col min="9475" max="9475" width="13.140625" style="28" customWidth="1"/>
    <col min="9476" max="9476" width="8.140625" style="28" customWidth="1"/>
    <col min="9477" max="9477" width="6.140625" style="28" customWidth="1"/>
    <col min="9478" max="9478" width="10.85546875" style="28" customWidth="1"/>
    <col min="9479" max="9479" width="12.140625" style="28" customWidth="1"/>
    <col min="9480" max="9480" width="20.42578125" style="28" customWidth="1"/>
    <col min="9481" max="9481" width="12.28515625" style="28" customWidth="1"/>
    <col min="9482" max="9482" width="15.5703125" style="28" customWidth="1"/>
    <col min="9483" max="9483" width="7.140625" style="28" customWidth="1"/>
    <col min="9484" max="9484" width="8.140625" style="28" customWidth="1"/>
    <col min="9485" max="9485" width="12.28515625" style="28" customWidth="1"/>
    <col min="9486" max="9728" width="9.140625" style="28"/>
    <col min="9729" max="9729" width="5.140625" style="28" customWidth="1"/>
    <col min="9730" max="9730" width="50.28515625" style="28" customWidth="1"/>
    <col min="9731" max="9731" width="13.140625" style="28" customWidth="1"/>
    <col min="9732" max="9732" width="8.140625" style="28" customWidth="1"/>
    <col min="9733" max="9733" width="6.140625" style="28" customWidth="1"/>
    <col min="9734" max="9734" width="10.85546875" style="28" customWidth="1"/>
    <col min="9735" max="9735" width="12.140625" style="28" customWidth="1"/>
    <col min="9736" max="9736" width="20.42578125" style="28" customWidth="1"/>
    <col min="9737" max="9737" width="12.28515625" style="28" customWidth="1"/>
    <col min="9738" max="9738" width="15.5703125" style="28" customWidth="1"/>
    <col min="9739" max="9739" width="7.140625" style="28" customWidth="1"/>
    <col min="9740" max="9740" width="8.140625" style="28" customWidth="1"/>
    <col min="9741" max="9741" width="12.28515625" style="28" customWidth="1"/>
    <col min="9742" max="9984" width="9.140625" style="28"/>
    <col min="9985" max="9985" width="5.140625" style="28" customWidth="1"/>
    <col min="9986" max="9986" width="50.28515625" style="28" customWidth="1"/>
    <col min="9987" max="9987" width="13.140625" style="28" customWidth="1"/>
    <col min="9988" max="9988" width="8.140625" style="28" customWidth="1"/>
    <col min="9989" max="9989" width="6.140625" style="28" customWidth="1"/>
    <col min="9990" max="9990" width="10.85546875" style="28" customWidth="1"/>
    <col min="9991" max="9991" width="12.140625" style="28" customWidth="1"/>
    <col min="9992" max="9992" width="20.42578125" style="28" customWidth="1"/>
    <col min="9993" max="9993" width="12.28515625" style="28" customWidth="1"/>
    <col min="9994" max="9994" width="15.5703125" style="28" customWidth="1"/>
    <col min="9995" max="9995" width="7.140625" style="28" customWidth="1"/>
    <col min="9996" max="9996" width="8.140625" style="28" customWidth="1"/>
    <col min="9997" max="9997" width="12.28515625" style="28" customWidth="1"/>
    <col min="9998" max="10240" width="9.140625" style="28"/>
    <col min="10241" max="10241" width="5.140625" style="28" customWidth="1"/>
    <col min="10242" max="10242" width="50.28515625" style="28" customWidth="1"/>
    <col min="10243" max="10243" width="13.140625" style="28" customWidth="1"/>
    <col min="10244" max="10244" width="8.140625" style="28" customWidth="1"/>
    <col min="10245" max="10245" width="6.140625" style="28" customWidth="1"/>
    <col min="10246" max="10246" width="10.85546875" style="28" customWidth="1"/>
    <col min="10247" max="10247" width="12.140625" style="28" customWidth="1"/>
    <col min="10248" max="10248" width="20.42578125" style="28" customWidth="1"/>
    <col min="10249" max="10249" width="12.28515625" style="28" customWidth="1"/>
    <col min="10250" max="10250" width="15.5703125" style="28" customWidth="1"/>
    <col min="10251" max="10251" width="7.140625" style="28" customWidth="1"/>
    <col min="10252" max="10252" width="8.140625" style="28" customWidth="1"/>
    <col min="10253" max="10253" width="12.28515625" style="28" customWidth="1"/>
    <col min="10254" max="10496" width="9.140625" style="28"/>
    <col min="10497" max="10497" width="5.140625" style="28" customWidth="1"/>
    <col min="10498" max="10498" width="50.28515625" style="28" customWidth="1"/>
    <col min="10499" max="10499" width="13.140625" style="28" customWidth="1"/>
    <col min="10500" max="10500" width="8.140625" style="28" customWidth="1"/>
    <col min="10501" max="10501" width="6.140625" style="28" customWidth="1"/>
    <col min="10502" max="10502" width="10.85546875" style="28" customWidth="1"/>
    <col min="10503" max="10503" width="12.140625" style="28" customWidth="1"/>
    <col min="10504" max="10504" width="20.42578125" style="28" customWidth="1"/>
    <col min="10505" max="10505" width="12.28515625" style="28" customWidth="1"/>
    <col min="10506" max="10506" width="15.5703125" style="28" customWidth="1"/>
    <col min="10507" max="10507" width="7.140625" style="28" customWidth="1"/>
    <col min="10508" max="10508" width="8.140625" style="28" customWidth="1"/>
    <col min="10509" max="10509" width="12.28515625" style="28" customWidth="1"/>
    <col min="10510" max="10752" width="9.140625" style="28"/>
    <col min="10753" max="10753" width="5.140625" style="28" customWidth="1"/>
    <col min="10754" max="10754" width="50.28515625" style="28" customWidth="1"/>
    <col min="10755" max="10755" width="13.140625" style="28" customWidth="1"/>
    <col min="10756" max="10756" width="8.140625" style="28" customWidth="1"/>
    <col min="10757" max="10757" width="6.140625" style="28" customWidth="1"/>
    <col min="10758" max="10758" width="10.85546875" style="28" customWidth="1"/>
    <col min="10759" max="10759" width="12.140625" style="28" customWidth="1"/>
    <col min="10760" max="10760" width="20.42578125" style="28" customWidth="1"/>
    <col min="10761" max="10761" width="12.28515625" style="28" customWidth="1"/>
    <col min="10762" max="10762" width="15.5703125" style="28" customWidth="1"/>
    <col min="10763" max="10763" width="7.140625" style="28" customWidth="1"/>
    <col min="10764" max="10764" width="8.140625" style="28" customWidth="1"/>
    <col min="10765" max="10765" width="12.28515625" style="28" customWidth="1"/>
    <col min="10766" max="11008" width="9.140625" style="28"/>
    <col min="11009" max="11009" width="5.140625" style="28" customWidth="1"/>
    <col min="11010" max="11010" width="50.28515625" style="28" customWidth="1"/>
    <col min="11011" max="11011" width="13.140625" style="28" customWidth="1"/>
    <col min="11012" max="11012" width="8.140625" style="28" customWidth="1"/>
    <col min="11013" max="11013" width="6.140625" style="28" customWidth="1"/>
    <col min="11014" max="11014" width="10.85546875" style="28" customWidth="1"/>
    <col min="11015" max="11015" width="12.140625" style="28" customWidth="1"/>
    <col min="11016" max="11016" width="20.42578125" style="28" customWidth="1"/>
    <col min="11017" max="11017" width="12.28515625" style="28" customWidth="1"/>
    <col min="11018" max="11018" width="15.5703125" style="28" customWidth="1"/>
    <col min="11019" max="11019" width="7.140625" style="28" customWidth="1"/>
    <col min="11020" max="11020" width="8.140625" style="28" customWidth="1"/>
    <col min="11021" max="11021" width="12.28515625" style="28" customWidth="1"/>
    <col min="11022" max="11264" width="9.140625" style="28"/>
    <col min="11265" max="11265" width="5.140625" style="28" customWidth="1"/>
    <col min="11266" max="11266" width="50.28515625" style="28" customWidth="1"/>
    <col min="11267" max="11267" width="13.140625" style="28" customWidth="1"/>
    <col min="11268" max="11268" width="8.140625" style="28" customWidth="1"/>
    <col min="11269" max="11269" width="6.140625" style="28" customWidth="1"/>
    <col min="11270" max="11270" width="10.85546875" style="28" customWidth="1"/>
    <col min="11271" max="11271" width="12.140625" style="28" customWidth="1"/>
    <col min="11272" max="11272" width="20.42578125" style="28" customWidth="1"/>
    <col min="11273" max="11273" width="12.28515625" style="28" customWidth="1"/>
    <col min="11274" max="11274" width="15.5703125" style="28" customWidth="1"/>
    <col min="11275" max="11275" width="7.140625" style="28" customWidth="1"/>
    <col min="11276" max="11276" width="8.140625" style="28" customWidth="1"/>
    <col min="11277" max="11277" width="12.28515625" style="28" customWidth="1"/>
    <col min="11278" max="11520" width="9.140625" style="28"/>
    <col min="11521" max="11521" width="5.140625" style="28" customWidth="1"/>
    <col min="11522" max="11522" width="50.28515625" style="28" customWidth="1"/>
    <col min="11523" max="11523" width="13.140625" style="28" customWidth="1"/>
    <col min="11524" max="11524" width="8.140625" style="28" customWidth="1"/>
    <col min="11525" max="11525" width="6.140625" style="28" customWidth="1"/>
    <col min="11526" max="11526" width="10.85546875" style="28" customWidth="1"/>
    <col min="11527" max="11527" width="12.140625" style="28" customWidth="1"/>
    <col min="11528" max="11528" width="20.42578125" style="28" customWidth="1"/>
    <col min="11529" max="11529" width="12.28515625" style="28" customWidth="1"/>
    <col min="11530" max="11530" width="15.5703125" style="28" customWidth="1"/>
    <col min="11531" max="11531" width="7.140625" style="28" customWidth="1"/>
    <col min="11532" max="11532" width="8.140625" style="28" customWidth="1"/>
    <col min="11533" max="11533" width="12.28515625" style="28" customWidth="1"/>
    <col min="11534" max="11776" width="9.140625" style="28"/>
    <col min="11777" max="11777" width="5.140625" style="28" customWidth="1"/>
    <col min="11778" max="11778" width="50.28515625" style="28" customWidth="1"/>
    <col min="11779" max="11779" width="13.140625" style="28" customWidth="1"/>
    <col min="11780" max="11780" width="8.140625" style="28" customWidth="1"/>
    <col min="11781" max="11781" width="6.140625" style="28" customWidth="1"/>
    <col min="11782" max="11782" width="10.85546875" style="28" customWidth="1"/>
    <col min="11783" max="11783" width="12.140625" style="28" customWidth="1"/>
    <col min="11784" max="11784" width="20.42578125" style="28" customWidth="1"/>
    <col min="11785" max="11785" width="12.28515625" style="28" customWidth="1"/>
    <col min="11786" max="11786" width="15.5703125" style="28" customWidth="1"/>
    <col min="11787" max="11787" width="7.140625" style="28" customWidth="1"/>
    <col min="11788" max="11788" width="8.140625" style="28" customWidth="1"/>
    <col min="11789" max="11789" width="12.28515625" style="28" customWidth="1"/>
    <col min="11790" max="12032" width="9.140625" style="28"/>
    <col min="12033" max="12033" width="5.140625" style="28" customWidth="1"/>
    <col min="12034" max="12034" width="50.28515625" style="28" customWidth="1"/>
    <col min="12035" max="12035" width="13.140625" style="28" customWidth="1"/>
    <col min="12036" max="12036" width="8.140625" style="28" customWidth="1"/>
    <col min="12037" max="12037" width="6.140625" style="28" customWidth="1"/>
    <col min="12038" max="12038" width="10.85546875" style="28" customWidth="1"/>
    <col min="12039" max="12039" width="12.140625" style="28" customWidth="1"/>
    <col min="12040" max="12040" width="20.42578125" style="28" customWidth="1"/>
    <col min="12041" max="12041" width="12.28515625" style="28" customWidth="1"/>
    <col min="12042" max="12042" width="15.5703125" style="28" customWidth="1"/>
    <col min="12043" max="12043" width="7.140625" style="28" customWidth="1"/>
    <col min="12044" max="12044" width="8.140625" style="28" customWidth="1"/>
    <col min="12045" max="12045" width="12.28515625" style="28" customWidth="1"/>
    <col min="12046" max="12288" width="9.140625" style="28"/>
    <col min="12289" max="12289" width="5.140625" style="28" customWidth="1"/>
    <col min="12290" max="12290" width="50.28515625" style="28" customWidth="1"/>
    <col min="12291" max="12291" width="13.140625" style="28" customWidth="1"/>
    <col min="12292" max="12292" width="8.140625" style="28" customWidth="1"/>
    <col min="12293" max="12293" width="6.140625" style="28" customWidth="1"/>
    <col min="12294" max="12294" width="10.85546875" style="28" customWidth="1"/>
    <col min="12295" max="12295" width="12.140625" style="28" customWidth="1"/>
    <col min="12296" max="12296" width="20.42578125" style="28" customWidth="1"/>
    <col min="12297" max="12297" width="12.28515625" style="28" customWidth="1"/>
    <col min="12298" max="12298" width="15.5703125" style="28" customWidth="1"/>
    <col min="12299" max="12299" width="7.140625" style="28" customWidth="1"/>
    <col min="12300" max="12300" width="8.140625" style="28" customWidth="1"/>
    <col min="12301" max="12301" width="12.28515625" style="28" customWidth="1"/>
    <col min="12302" max="12544" width="9.140625" style="28"/>
    <col min="12545" max="12545" width="5.140625" style="28" customWidth="1"/>
    <col min="12546" max="12546" width="50.28515625" style="28" customWidth="1"/>
    <col min="12547" max="12547" width="13.140625" style="28" customWidth="1"/>
    <col min="12548" max="12548" width="8.140625" style="28" customWidth="1"/>
    <col min="12549" max="12549" width="6.140625" style="28" customWidth="1"/>
    <col min="12550" max="12550" width="10.85546875" style="28" customWidth="1"/>
    <col min="12551" max="12551" width="12.140625" style="28" customWidth="1"/>
    <col min="12552" max="12552" width="20.42578125" style="28" customWidth="1"/>
    <col min="12553" max="12553" width="12.28515625" style="28" customWidth="1"/>
    <col min="12554" max="12554" width="15.5703125" style="28" customWidth="1"/>
    <col min="12555" max="12555" width="7.140625" style="28" customWidth="1"/>
    <col min="12556" max="12556" width="8.140625" style="28" customWidth="1"/>
    <col min="12557" max="12557" width="12.28515625" style="28" customWidth="1"/>
    <col min="12558" max="12800" width="9.140625" style="28"/>
    <col min="12801" max="12801" width="5.140625" style="28" customWidth="1"/>
    <col min="12802" max="12802" width="50.28515625" style="28" customWidth="1"/>
    <col min="12803" max="12803" width="13.140625" style="28" customWidth="1"/>
    <col min="12804" max="12804" width="8.140625" style="28" customWidth="1"/>
    <col min="12805" max="12805" width="6.140625" style="28" customWidth="1"/>
    <col min="12806" max="12806" width="10.85546875" style="28" customWidth="1"/>
    <col min="12807" max="12807" width="12.140625" style="28" customWidth="1"/>
    <col min="12808" max="12808" width="20.42578125" style="28" customWidth="1"/>
    <col min="12809" max="12809" width="12.28515625" style="28" customWidth="1"/>
    <col min="12810" max="12810" width="15.5703125" style="28" customWidth="1"/>
    <col min="12811" max="12811" width="7.140625" style="28" customWidth="1"/>
    <col min="12812" max="12812" width="8.140625" style="28" customWidth="1"/>
    <col min="12813" max="12813" width="12.28515625" style="28" customWidth="1"/>
    <col min="12814" max="13056" width="9.140625" style="28"/>
    <col min="13057" max="13057" width="5.140625" style="28" customWidth="1"/>
    <col min="13058" max="13058" width="50.28515625" style="28" customWidth="1"/>
    <col min="13059" max="13059" width="13.140625" style="28" customWidth="1"/>
    <col min="13060" max="13060" width="8.140625" style="28" customWidth="1"/>
    <col min="13061" max="13061" width="6.140625" style="28" customWidth="1"/>
    <col min="13062" max="13062" width="10.85546875" style="28" customWidth="1"/>
    <col min="13063" max="13063" width="12.140625" style="28" customWidth="1"/>
    <col min="13064" max="13064" width="20.42578125" style="28" customWidth="1"/>
    <col min="13065" max="13065" width="12.28515625" style="28" customWidth="1"/>
    <col min="13066" max="13066" width="15.5703125" style="28" customWidth="1"/>
    <col min="13067" max="13067" width="7.140625" style="28" customWidth="1"/>
    <col min="13068" max="13068" width="8.140625" style="28" customWidth="1"/>
    <col min="13069" max="13069" width="12.28515625" style="28" customWidth="1"/>
    <col min="13070" max="13312" width="9.140625" style="28"/>
    <col min="13313" max="13313" width="5.140625" style="28" customWidth="1"/>
    <col min="13314" max="13314" width="50.28515625" style="28" customWidth="1"/>
    <col min="13315" max="13315" width="13.140625" style="28" customWidth="1"/>
    <col min="13316" max="13316" width="8.140625" style="28" customWidth="1"/>
    <col min="13317" max="13317" width="6.140625" style="28" customWidth="1"/>
    <col min="13318" max="13318" width="10.85546875" style="28" customWidth="1"/>
    <col min="13319" max="13319" width="12.140625" style="28" customWidth="1"/>
    <col min="13320" max="13320" width="20.42578125" style="28" customWidth="1"/>
    <col min="13321" max="13321" width="12.28515625" style="28" customWidth="1"/>
    <col min="13322" max="13322" width="15.5703125" style="28" customWidth="1"/>
    <col min="13323" max="13323" width="7.140625" style="28" customWidth="1"/>
    <col min="13324" max="13324" width="8.140625" style="28" customWidth="1"/>
    <col min="13325" max="13325" width="12.28515625" style="28" customWidth="1"/>
    <col min="13326" max="13568" width="9.140625" style="28"/>
    <col min="13569" max="13569" width="5.140625" style="28" customWidth="1"/>
    <col min="13570" max="13570" width="50.28515625" style="28" customWidth="1"/>
    <col min="13571" max="13571" width="13.140625" style="28" customWidth="1"/>
    <col min="13572" max="13572" width="8.140625" style="28" customWidth="1"/>
    <col min="13573" max="13573" width="6.140625" style="28" customWidth="1"/>
    <col min="13574" max="13574" width="10.85546875" style="28" customWidth="1"/>
    <col min="13575" max="13575" width="12.140625" style="28" customWidth="1"/>
    <col min="13576" max="13576" width="20.42578125" style="28" customWidth="1"/>
    <col min="13577" max="13577" width="12.28515625" style="28" customWidth="1"/>
    <col min="13578" max="13578" width="15.5703125" style="28" customWidth="1"/>
    <col min="13579" max="13579" width="7.140625" style="28" customWidth="1"/>
    <col min="13580" max="13580" width="8.140625" style="28" customWidth="1"/>
    <col min="13581" max="13581" width="12.28515625" style="28" customWidth="1"/>
    <col min="13582" max="13824" width="9.140625" style="28"/>
    <col min="13825" max="13825" width="5.140625" style="28" customWidth="1"/>
    <col min="13826" max="13826" width="50.28515625" style="28" customWidth="1"/>
    <col min="13827" max="13827" width="13.140625" style="28" customWidth="1"/>
    <col min="13828" max="13828" width="8.140625" style="28" customWidth="1"/>
    <col min="13829" max="13829" width="6.140625" style="28" customWidth="1"/>
    <col min="13830" max="13830" width="10.85546875" style="28" customWidth="1"/>
    <col min="13831" max="13831" width="12.140625" style="28" customWidth="1"/>
    <col min="13832" max="13832" width="20.42578125" style="28" customWidth="1"/>
    <col min="13833" max="13833" width="12.28515625" style="28" customWidth="1"/>
    <col min="13834" max="13834" width="15.5703125" style="28" customWidth="1"/>
    <col min="13835" max="13835" width="7.140625" style="28" customWidth="1"/>
    <col min="13836" max="13836" width="8.140625" style="28" customWidth="1"/>
    <col min="13837" max="13837" width="12.28515625" style="28" customWidth="1"/>
    <col min="13838" max="14080" width="9.140625" style="28"/>
    <col min="14081" max="14081" width="5.140625" style="28" customWidth="1"/>
    <col min="14082" max="14082" width="50.28515625" style="28" customWidth="1"/>
    <col min="14083" max="14083" width="13.140625" style="28" customWidth="1"/>
    <col min="14084" max="14084" width="8.140625" style="28" customWidth="1"/>
    <col min="14085" max="14085" width="6.140625" style="28" customWidth="1"/>
    <col min="14086" max="14086" width="10.85546875" style="28" customWidth="1"/>
    <col min="14087" max="14087" width="12.140625" style="28" customWidth="1"/>
    <col min="14088" max="14088" width="20.42578125" style="28" customWidth="1"/>
    <col min="14089" max="14089" width="12.28515625" style="28" customWidth="1"/>
    <col min="14090" max="14090" width="15.5703125" style="28" customWidth="1"/>
    <col min="14091" max="14091" width="7.140625" style="28" customWidth="1"/>
    <col min="14092" max="14092" width="8.140625" style="28" customWidth="1"/>
    <col min="14093" max="14093" width="12.28515625" style="28" customWidth="1"/>
    <col min="14094" max="14336" width="9.140625" style="28"/>
    <col min="14337" max="14337" width="5.140625" style="28" customWidth="1"/>
    <col min="14338" max="14338" width="50.28515625" style="28" customWidth="1"/>
    <col min="14339" max="14339" width="13.140625" style="28" customWidth="1"/>
    <col min="14340" max="14340" width="8.140625" style="28" customWidth="1"/>
    <col min="14341" max="14341" width="6.140625" style="28" customWidth="1"/>
    <col min="14342" max="14342" width="10.85546875" style="28" customWidth="1"/>
    <col min="14343" max="14343" width="12.140625" style="28" customWidth="1"/>
    <col min="14344" max="14344" width="20.42578125" style="28" customWidth="1"/>
    <col min="14345" max="14345" width="12.28515625" style="28" customWidth="1"/>
    <col min="14346" max="14346" width="15.5703125" style="28" customWidth="1"/>
    <col min="14347" max="14347" width="7.140625" style="28" customWidth="1"/>
    <col min="14348" max="14348" width="8.140625" style="28" customWidth="1"/>
    <col min="14349" max="14349" width="12.28515625" style="28" customWidth="1"/>
    <col min="14350" max="14592" width="9.140625" style="28"/>
    <col min="14593" max="14593" width="5.140625" style="28" customWidth="1"/>
    <col min="14594" max="14594" width="50.28515625" style="28" customWidth="1"/>
    <col min="14595" max="14595" width="13.140625" style="28" customWidth="1"/>
    <col min="14596" max="14596" width="8.140625" style="28" customWidth="1"/>
    <col min="14597" max="14597" width="6.140625" style="28" customWidth="1"/>
    <col min="14598" max="14598" width="10.85546875" style="28" customWidth="1"/>
    <col min="14599" max="14599" width="12.140625" style="28" customWidth="1"/>
    <col min="14600" max="14600" width="20.42578125" style="28" customWidth="1"/>
    <col min="14601" max="14601" width="12.28515625" style="28" customWidth="1"/>
    <col min="14602" max="14602" width="15.5703125" style="28" customWidth="1"/>
    <col min="14603" max="14603" width="7.140625" style="28" customWidth="1"/>
    <col min="14604" max="14604" width="8.140625" style="28" customWidth="1"/>
    <col min="14605" max="14605" width="12.28515625" style="28" customWidth="1"/>
    <col min="14606" max="14848" width="9.140625" style="28"/>
    <col min="14849" max="14849" width="5.140625" style="28" customWidth="1"/>
    <col min="14850" max="14850" width="50.28515625" style="28" customWidth="1"/>
    <col min="14851" max="14851" width="13.140625" style="28" customWidth="1"/>
    <col min="14852" max="14852" width="8.140625" style="28" customWidth="1"/>
    <col min="14853" max="14853" width="6.140625" style="28" customWidth="1"/>
    <col min="14854" max="14854" width="10.85546875" style="28" customWidth="1"/>
    <col min="14855" max="14855" width="12.140625" style="28" customWidth="1"/>
    <col min="14856" max="14856" width="20.42578125" style="28" customWidth="1"/>
    <col min="14857" max="14857" width="12.28515625" style="28" customWidth="1"/>
    <col min="14858" max="14858" width="15.5703125" style="28" customWidth="1"/>
    <col min="14859" max="14859" width="7.140625" style="28" customWidth="1"/>
    <col min="14860" max="14860" width="8.140625" style="28" customWidth="1"/>
    <col min="14861" max="14861" width="12.28515625" style="28" customWidth="1"/>
    <col min="14862" max="15104" width="9.140625" style="28"/>
    <col min="15105" max="15105" width="5.140625" style="28" customWidth="1"/>
    <col min="15106" max="15106" width="50.28515625" style="28" customWidth="1"/>
    <col min="15107" max="15107" width="13.140625" style="28" customWidth="1"/>
    <col min="15108" max="15108" width="8.140625" style="28" customWidth="1"/>
    <col min="15109" max="15109" width="6.140625" style="28" customWidth="1"/>
    <col min="15110" max="15110" width="10.85546875" style="28" customWidth="1"/>
    <col min="15111" max="15111" width="12.140625" style="28" customWidth="1"/>
    <col min="15112" max="15112" width="20.42578125" style="28" customWidth="1"/>
    <col min="15113" max="15113" width="12.28515625" style="28" customWidth="1"/>
    <col min="15114" max="15114" width="15.5703125" style="28" customWidth="1"/>
    <col min="15115" max="15115" width="7.140625" style="28" customWidth="1"/>
    <col min="15116" max="15116" width="8.140625" style="28" customWidth="1"/>
    <col min="15117" max="15117" width="12.28515625" style="28" customWidth="1"/>
    <col min="15118" max="15360" width="9.140625" style="28"/>
    <col min="15361" max="15361" width="5.140625" style="28" customWidth="1"/>
    <col min="15362" max="15362" width="50.28515625" style="28" customWidth="1"/>
    <col min="15363" max="15363" width="13.140625" style="28" customWidth="1"/>
    <col min="15364" max="15364" width="8.140625" style="28" customWidth="1"/>
    <col min="15365" max="15365" width="6.140625" style="28" customWidth="1"/>
    <col min="15366" max="15366" width="10.85546875" style="28" customWidth="1"/>
    <col min="15367" max="15367" width="12.140625" style="28" customWidth="1"/>
    <col min="15368" max="15368" width="20.42578125" style="28" customWidth="1"/>
    <col min="15369" max="15369" width="12.28515625" style="28" customWidth="1"/>
    <col min="15370" max="15370" width="15.5703125" style="28" customWidth="1"/>
    <col min="15371" max="15371" width="7.140625" style="28" customWidth="1"/>
    <col min="15372" max="15372" width="8.140625" style="28" customWidth="1"/>
    <col min="15373" max="15373" width="12.28515625" style="28" customWidth="1"/>
    <col min="15374" max="15616" width="9.140625" style="28"/>
    <col min="15617" max="15617" width="5.140625" style="28" customWidth="1"/>
    <col min="15618" max="15618" width="50.28515625" style="28" customWidth="1"/>
    <col min="15619" max="15619" width="13.140625" style="28" customWidth="1"/>
    <col min="15620" max="15620" width="8.140625" style="28" customWidth="1"/>
    <col min="15621" max="15621" width="6.140625" style="28" customWidth="1"/>
    <col min="15622" max="15622" width="10.85546875" style="28" customWidth="1"/>
    <col min="15623" max="15623" width="12.140625" style="28" customWidth="1"/>
    <col min="15624" max="15624" width="20.42578125" style="28" customWidth="1"/>
    <col min="15625" max="15625" width="12.28515625" style="28" customWidth="1"/>
    <col min="15626" max="15626" width="15.5703125" style="28" customWidth="1"/>
    <col min="15627" max="15627" width="7.140625" style="28" customWidth="1"/>
    <col min="15628" max="15628" width="8.140625" style="28" customWidth="1"/>
    <col min="15629" max="15629" width="12.28515625" style="28" customWidth="1"/>
    <col min="15630" max="15872" width="9.140625" style="28"/>
    <col min="15873" max="15873" width="5.140625" style="28" customWidth="1"/>
    <col min="15874" max="15874" width="50.28515625" style="28" customWidth="1"/>
    <col min="15875" max="15875" width="13.140625" style="28" customWidth="1"/>
    <col min="15876" max="15876" width="8.140625" style="28" customWidth="1"/>
    <col min="15877" max="15877" width="6.140625" style="28" customWidth="1"/>
    <col min="15878" max="15878" width="10.85546875" style="28" customWidth="1"/>
    <col min="15879" max="15879" width="12.140625" style="28" customWidth="1"/>
    <col min="15880" max="15880" width="20.42578125" style="28" customWidth="1"/>
    <col min="15881" max="15881" width="12.28515625" style="28" customWidth="1"/>
    <col min="15882" max="15882" width="15.5703125" style="28" customWidth="1"/>
    <col min="15883" max="15883" width="7.140625" style="28" customWidth="1"/>
    <col min="15884" max="15884" width="8.140625" style="28" customWidth="1"/>
    <col min="15885" max="15885" width="12.28515625" style="28" customWidth="1"/>
    <col min="15886" max="16128" width="9.140625" style="28"/>
    <col min="16129" max="16129" width="5.140625" style="28" customWidth="1"/>
    <col min="16130" max="16130" width="50.28515625" style="28" customWidth="1"/>
    <col min="16131" max="16131" width="13.140625" style="28" customWidth="1"/>
    <col min="16132" max="16132" width="8.140625" style="28" customWidth="1"/>
    <col min="16133" max="16133" width="6.140625" style="28" customWidth="1"/>
    <col min="16134" max="16134" width="10.85546875" style="28" customWidth="1"/>
    <col min="16135" max="16135" width="12.140625" style="28" customWidth="1"/>
    <col min="16136" max="16136" width="20.42578125" style="28" customWidth="1"/>
    <col min="16137" max="16137" width="12.28515625" style="28" customWidth="1"/>
    <col min="16138" max="16138" width="15.5703125" style="28" customWidth="1"/>
    <col min="16139" max="16139" width="7.140625" style="28" customWidth="1"/>
    <col min="16140" max="16140" width="8.140625" style="28" customWidth="1"/>
    <col min="16141" max="16141" width="12.28515625" style="28" customWidth="1"/>
    <col min="16142" max="16384" width="9.140625" style="28"/>
  </cols>
  <sheetData>
    <row r="1" spans="1:13" ht="27.75" customHeight="1">
      <c r="A1" s="631"/>
      <c r="B1" s="2016" t="s">
        <v>137</v>
      </c>
      <c r="C1" s="2016"/>
      <c r="D1" s="2016"/>
      <c r="E1" s="2016"/>
      <c r="F1" s="632"/>
      <c r="G1" s="632"/>
    </row>
    <row r="2" spans="1:13" ht="27.75" customHeight="1">
      <c r="A2" s="631"/>
      <c r="B2" s="622"/>
      <c r="C2" s="622"/>
      <c r="D2" s="622"/>
      <c r="E2" s="622"/>
      <c r="F2" s="632"/>
      <c r="G2" s="632"/>
    </row>
    <row r="3" spans="1:13" ht="27.75" customHeight="1">
      <c r="A3" s="631"/>
      <c r="B3" s="1955" t="s">
        <v>138</v>
      </c>
      <c r="C3" s="1955"/>
      <c r="D3" s="1955"/>
      <c r="E3" s="1955"/>
      <c r="F3" s="1955"/>
      <c r="G3" s="166"/>
    </row>
    <row r="4" spans="1:13" ht="27.75" customHeight="1">
      <c r="A4" s="631"/>
      <c r="B4" s="633"/>
      <c r="C4" s="633"/>
      <c r="D4" s="633"/>
      <c r="E4" s="633"/>
      <c r="F4" s="634" t="s">
        <v>2699</v>
      </c>
      <c r="G4" s="166"/>
    </row>
    <row r="5" spans="1:13" ht="27.75" customHeight="1">
      <c r="A5" s="631"/>
      <c r="B5" s="633"/>
      <c r="C5" s="633"/>
      <c r="D5" s="633"/>
      <c r="E5" s="633"/>
      <c r="G5" s="166"/>
    </row>
    <row r="6" spans="1:13" ht="27.75" customHeight="1">
      <c r="A6" s="635" t="s">
        <v>2</v>
      </c>
      <c r="B6" s="636" t="s">
        <v>3</v>
      </c>
      <c r="C6" s="637" t="s">
        <v>4</v>
      </c>
      <c r="D6" s="619" t="s">
        <v>5</v>
      </c>
      <c r="E6" s="619" t="s">
        <v>74</v>
      </c>
      <c r="F6" s="508" t="s">
        <v>139</v>
      </c>
      <c r="G6" s="508" t="s">
        <v>10</v>
      </c>
    </row>
    <row r="7" spans="1:13" ht="27.75" customHeight="1">
      <c r="A7" s="570">
        <v>1</v>
      </c>
      <c r="B7" s="636">
        <v>2</v>
      </c>
      <c r="C7" s="638" t="s">
        <v>149</v>
      </c>
      <c r="D7" s="619">
        <v>4</v>
      </c>
      <c r="E7" s="619">
        <v>5</v>
      </c>
      <c r="F7" s="508">
        <v>6</v>
      </c>
      <c r="G7" s="508">
        <v>7</v>
      </c>
    </row>
    <row r="8" spans="1:13" ht="27.75" customHeight="1">
      <c r="A8" s="526">
        <v>1</v>
      </c>
      <c r="B8" s="251" t="s">
        <v>140</v>
      </c>
      <c r="C8" s="592">
        <v>7130830060</v>
      </c>
      <c r="D8" s="392" t="s">
        <v>118</v>
      </c>
      <c r="E8" s="392">
        <v>3.03</v>
      </c>
      <c r="F8" s="253">
        <f>VLOOKUP(C8,'SOR RATE 2025-26'!A:D,4,0)</f>
        <v>80886.42</v>
      </c>
      <c r="G8" s="253">
        <f>F8*E8</f>
        <v>245085.85259999998</v>
      </c>
      <c r="I8" s="639"/>
      <c r="J8" s="640"/>
      <c r="K8" s="641"/>
      <c r="L8" s="642"/>
      <c r="M8" s="643"/>
    </row>
    <row r="9" spans="1:13" ht="27.75" customHeight="1">
      <c r="A9" s="392">
        <v>2</v>
      </c>
      <c r="B9" s="251" t="s">
        <v>141</v>
      </c>
      <c r="C9" s="644">
        <v>7130810511</v>
      </c>
      <c r="D9" s="392" t="s">
        <v>12</v>
      </c>
      <c r="E9" s="392">
        <v>1</v>
      </c>
      <c r="F9" s="253">
        <f>VLOOKUP(C9,'SOR RATE 2025-26'!A:D,4,0)</f>
        <v>2949.07</v>
      </c>
      <c r="G9" s="253">
        <f>F9*E9</f>
        <v>2949.07</v>
      </c>
      <c r="I9" s="291"/>
      <c r="J9" s="291"/>
      <c r="K9" s="291"/>
      <c r="L9" s="291"/>
      <c r="M9" s="291"/>
    </row>
    <row r="10" spans="1:13" ht="27.75" customHeight="1">
      <c r="A10" s="392">
        <v>3</v>
      </c>
      <c r="B10" s="251" t="s">
        <v>142</v>
      </c>
      <c r="C10" s="644">
        <v>7130870043</v>
      </c>
      <c r="D10" s="392" t="s">
        <v>25</v>
      </c>
      <c r="E10" s="392">
        <v>35</v>
      </c>
      <c r="F10" s="253">
        <f>VLOOKUP(C10,'SOR RATE 2025-26'!A:D,4,0)/1000</f>
        <v>71.584320000000005</v>
      </c>
      <c r="G10" s="253">
        <f t="shared" ref="G10:G15" si="0">E10*F10</f>
        <v>2505.4512</v>
      </c>
    </row>
    <row r="11" spans="1:13" ht="27.75" customHeight="1">
      <c r="A11" s="392">
        <v>4</v>
      </c>
      <c r="B11" s="251" t="s">
        <v>143</v>
      </c>
      <c r="C11" s="644">
        <v>7130810026</v>
      </c>
      <c r="D11" s="392" t="s">
        <v>15</v>
      </c>
      <c r="E11" s="392">
        <v>2</v>
      </c>
      <c r="F11" s="253">
        <f>VLOOKUP(C11,'SOR RATE 2025-26'!A:D,4,0)</f>
        <v>334.5</v>
      </c>
      <c r="G11" s="253">
        <f t="shared" si="0"/>
        <v>669</v>
      </c>
    </row>
    <row r="12" spans="1:13" ht="27.75" customHeight="1">
      <c r="A12" s="392">
        <v>5</v>
      </c>
      <c r="B12" s="645" t="s">
        <v>144</v>
      </c>
      <c r="C12" s="644">
        <v>7130860077</v>
      </c>
      <c r="D12" s="392" t="s">
        <v>25</v>
      </c>
      <c r="E12" s="392">
        <v>11</v>
      </c>
      <c r="F12" s="253">
        <f>VLOOKUP(C12,'SOR RATE 2025-26'!A:D,4,0)/1000</f>
        <v>91.533670000000001</v>
      </c>
      <c r="G12" s="253">
        <f t="shared" si="0"/>
        <v>1006.87037</v>
      </c>
      <c r="I12" s="646"/>
      <c r="J12" s="647"/>
    </row>
    <row r="13" spans="1:13" ht="27.75" customHeight="1">
      <c r="A13" s="392">
        <v>6</v>
      </c>
      <c r="B13" s="251" t="s">
        <v>125</v>
      </c>
      <c r="C13" s="644">
        <v>7130860032</v>
      </c>
      <c r="D13" s="392" t="s">
        <v>12</v>
      </c>
      <c r="E13" s="392">
        <v>2</v>
      </c>
      <c r="F13" s="253">
        <f>VLOOKUP(C13,'SOR RATE 2025-26'!A:D,4,0)</f>
        <v>585.41999999999996</v>
      </c>
      <c r="G13" s="253">
        <f t="shared" si="0"/>
        <v>1170.8399999999999</v>
      </c>
    </row>
    <row r="14" spans="1:13" ht="27.75" customHeight="1">
      <c r="A14" s="392">
        <v>7</v>
      </c>
      <c r="B14" s="251" t="s">
        <v>145</v>
      </c>
      <c r="C14" s="644">
        <v>7130620013</v>
      </c>
      <c r="D14" s="392" t="s">
        <v>12</v>
      </c>
      <c r="E14" s="392">
        <v>4</v>
      </c>
      <c r="F14" s="253">
        <f>VLOOKUP(C14,'SOR RATE 2025-26'!A:D,4,0)</f>
        <v>156.63999999999999</v>
      </c>
      <c r="G14" s="253">
        <f t="shared" si="0"/>
        <v>626.55999999999995</v>
      </c>
    </row>
    <row r="15" spans="1:13" ht="27.75" customHeight="1">
      <c r="A15" s="392">
        <v>8</v>
      </c>
      <c r="B15" s="251" t="s">
        <v>1339</v>
      </c>
      <c r="C15" s="644">
        <v>7130820248</v>
      </c>
      <c r="D15" s="392" t="s">
        <v>12</v>
      </c>
      <c r="E15" s="392">
        <v>12</v>
      </c>
      <c r="F15" s="253">
        <f>VLOOKUP(C15,'SOR RATE 2025-26'!A:D,4,0)</f>
        <v>329.72</v>
      </c>
      <c r="G15" s="253">
        <f t="shared" si="0"/>
        <v>3956.6400000000003</v>
      </c>
      <c r="H15" s="165"/>
    </row>
    <row r="16" spans="1:13" ht="27.75" customHeight="1">
      <c r="A16" s="619">
        <v>9</v>
      </c>
      <c r="B16" s="648" t="s">
        <v>45</v>
      </c>
      <c r="C16" s="392"/>
      <c r="D16" s="649"/>
      <c r="E16" s="392"/>
      <c r="F16" s="650"/>
      <c r="G16" s="620">
        <f>SUM(G8:G15)</f>
        <v>257970.28417</v>
      </c>
      <c r="H16" s="291"/>
    </row>
    <row r="17" spans="1:20" ht="27.75" customHeight="1">
      <c r="A17" s="619">
        <v>10</v>
      </c>
      <c r="B17" s="255" t="s">
        <v>46</v>
      </c>
      <c r="C17" s="392"/>
      <c r="D17" s="649"/>
      <c r="E17" s="392"/>
      <c r="F17" s="650"/>
      <c r="G17" s="620">
        <f>G16/1.18</f>
        <v>218618.88488983052</v>
      </c>
      <c r="H17" s="309"/>
    </row>
    <row r="18" spans="1:20" ht="27.75" customHeight="1">
      <c r="A18" s="392">
        <v>11</v>
      </c>
      <c r="B18" s="258" t="s">
        <v>2007</v>
      </c>
      <c r="C18" s="392"/>
      <c r="D18" s="649"/>
      <c r="E18" s="392"/>
      <c r="F18" s="260">
        <v>7.4999999999999997E-2</v>
      </c>
      <c r="G18" s="253">
        <f>F18*G17</f>
        <v>16396.416366737289</v>
      </c>
      <c r="H18" s="308"/>
    </row>
    <row r="19" spans="1:20" ht="27.75" customHeight="1">
      <c r="A19" s="392">
        <v>12</v>
      </c>
      <c r="B19" s="514" t="s">
        <v>1315</v>
      </c>
      <c r="C19" s="392"/>
      <c r="D19" s="392"/>
      <c r="E19" s="392"/>
      <c r="F19" s="253"/>
      <c r="G19" s="253">
        <v>25544.02</v>
      </c>
      <c r="H19" s="291"/>
    </row>
    <row r="20" spans="1:20" ht="22.5" customHeight="1">
      <c r="A20" s="392">
        <v>13</v>
      </c>
      <c r="B20" s="295" t="s">
        <v>1902</v>
      </c>
      <c r="C20" s="392"/>
      <c r="D20" s="392"/>
      <c r="E20" s="392"/>
      <c r="F20" s="30"/>
      <c r="G20" s="30"/>
      <c r="H20" s="308"/>
    </row>
    <row r="21" spans="1:20" ht="24" customHeight="1">
      <c r="A21" s="392" t="s">
        <v>1358</v>
      </c>
      <c r="B21" s="295" t="s">
        <v>1917</v>
      </c>
      <c r="C21" s="392"/>
      <c r="D21" s="392"/>
      <c r="E21" s="392"/>
      <c r="F21" s="342">
        <v>0.02</v>
      </c>
      <c r="G21" s="651">
        <f>F21*G17</f>
        <v>4372.3776977966099</v>
      </c>
    </row>
    <row r="22" spans="1:20" ht="27.75" customHeight="1">
      <c r="A22" s="392">
        <v>14</v>
      </c>
      <c r="B22" s="299" t="s">
        <v>2673</v>
      </c>
      <c r="C22" s="392"/>
      <c r="D22" s="392"/>
      <c r="E22" s="392"/>
      <c r="F22" s="253"/>
      <c r="G22" s="618">
        <f>(G21+G19+G18+G17)*0.125</f>
        <v>33116.46236929555</v>
      </c>
      <c r="H22" s="696"/>
    </row>
    <row r="23" spans="1:20" ht="27.75" customHeight="1">
      <c r="A23" s="392">
        <v>15</v>
      </c>
      <c r="B23" s="263" t="s">
        <v>2730</v>
      </c>
      <c r="C23" s="652"/>
      <c r="D23" s="652"/>
      <c r="E23" s="652"/>
      <c r="F23" s="652"/>
      <c r="G23" s="620">
        <f>G22+G21+G19+G18+G17</f>
        <v>298048.16132365994</v>
      </c>
      <c r="H23" s="653"/>
      <c r="I23" s="165"/>
    </row>
    <row r="24" spans="1:20" ht="27.75" customHeight="1">
      <c r="A24" s="392">
        <v>16</v>
      </c>
      <c r="B24" s="258" t="s">
        <v>1873</v>
      </c>
      <c r="C24" s="652"/>
      <c r="D24" s="652"/>
      <c r="E24" s="652"/>
      <c r="F24" s="654">
        <v>0.09</v>
      </c>
      <c r="G24" s="253">
        <f>G23*F24</f>
        <v>26824.334519129392</v>
      </c>
      <c r="H24" s="653"/>
      <c r="I24" s="165"/>
    </row>
    <row r="25" spans="1:20" ht="27.75" customHeight="1">
      <c r="A25" s="392">
        <v>17</v>
      </c>
      <c r="B25" s="258" t="s">
        <v>1874</v>
      </c>
      <c r="C25" s="652"/>
      <c r="D25" s="652"/>
      <c r="E25" s="652"/>
      <c r="F25" s="654">
        <v>0.09</v>
      </c>
      <c r="G25" s="253">
        <f>G23*F25</f>
        <v>26824.334519129392</v>
      </c>
      <c r="H25" s="411"/>
      <c r="I25" s="165"/>
    </row>
    <row r="26" spans="1:20" ht="27.75" customHeight="1">
      <c r="A26" s="392">
        <v>18</v>
      </c>
      <c r="B26" s="263" t="s">
        <v>1907</v>
      </c>
      <c r="C26" s="655"/>
      <c r="D26" s="655"/>
      <c r="E26" s="655"/>
      <c r="F26" s="655"/>
      <c r="G26" s="620">
        <f>G23+G24+G25</f>
        <v>351696.83036191866</v>
      </c>
    </row>
    <row r="27" spans="1:20" ht="27.75" customHeight="1">
      <c r="A27" s="392">
        <v>19</v>
      </c>
      <c r="B27" s="263" t="s">
        <v>49</v>
      </c>
      <c r="C27" s="624"/>
      <c r="D27" s="624"/>
      <c r="E27" s="624"/>
      <c r="F27" s="624"/>
      <c r="G27" s="620">
        <f>ROUND(G26,0)</f>
        <v>351697</v>
      </c>
    </row>
    <row r="28" spans="1:20" ht="27.75" customHeight="1">
      <c r="B28" s="291"/>
      <c r="C28" s="656"/>
      <c r="D28" s="657"/>
      <c r="E28" s="658"/>
      <c r="F28" s="320"/>
    </row>
    <row r="29" spans="1:20" s="629" customFormat="1" ht="27.75" customHeight="1">
      <c r="A29" s="361"/>
      <c r="B29" s="1941" t="s">
        <v>1447</v>
      </c>
      <c r="C29" s="1941"/>
      <c r="D29" s="1941"/>
      <c r="E29" s="1941"/>
      <c r="F29" s="1941"/>
      <c r="G29" s="1941"/>
      <c r="H29" s="1941"/>
      <c r="I29" s="364"/>
      <c r="J29" s="364"/>
      <c r="K29" s="364"/>
      <c r="L29" s="364"/>
      <c r="M29" s="364"/>
      <c r="N29" s="364"/>
      <c r="O29" s="364"/>
      <c r="P29" s="364"/>
      <c r="Q29" s="364"/>
      <c r="R29" s="364"/>
      <c r="S29" s="364"/>
    </row>
    <row r="30" spans="1:20" s="629" customFormat="1" ht="27.75" customHeight="1">
      <c r="A30" s="363"/>
      <c r="B30" s="1942" t="s">
        <v>1448</v>
      </c>
      <c r="C30" s="1942"/>
      <c r="D30" s="1942"/>
      <c r="E30" s="1942"/>
      <c r="F30" s="1942"/>
      <c r="G30" s="1942"/>
      <c r="H30" s="1942"/>
      <c r="I30" s="366"/>
      <c r="J30" s="366"/>
      <c r="K30" s="630"/>
      <c r="L30" s="366"/>
      <c r="M30" s="366"/>
      <c r="N30" s="630"/>
      <c r="O30" s="630"/>
      <c r="P30" s="630"/>
      <c r="Q30" s="630"/>
      <c r="R30" s="630"/>
      <c r="S30" s="630"/>
    </row>
    <row r="31" spans="1:20" s="629" customFormat="1" ht="53.25" customHeight="1">
      <c r="A31" s="363"/>
      <c r="B31" s="1984" t="s">
        <v>2731</v>
      </c>
      <c r="C31" s="1984"/>
      <c r="D31" s="1984"/>
      <c r="E31" s="1984"/>
      <c r="F31" s="1984"/>
      <c r="G31" s="1984"/>
      <c r="H31" s="1984"/>
      <c r="I31" s="366"/>
      <c r="J31" s="366"/>
      <c r="K31" s="363"/>
      <c r="L31" s="366"/>
      <c r="M31" s="366"/>
      <c r="N31" s="363"/>
      <c r="P31" s="630"/>
      <c r="Q31" s="630"/>
      <c r="R31" s="630"/>
      <c r="S31" s="630"/>
      <c r="T31" s="630"/>
    </row>
    <row r="32" spans="1:20" s="629" customFormat="1" ht="39" customHeight="1">
      <c r="A32" s="363"/>
      <c r="B32" s="1961" t="s">
        <v>2732</v>
      </c>
      <c r="C32" s="1961"/>
      <c r="D32" s="1961"/>
      <c r="E32" s="1961"/>
      <c r="F32" s="1961"/>
      <c r="G32" s="1961"/>
      <c r="H32" s="1961"/>
      <c r="I32" s="366"/>
      <c r="J32" s="366"/>
      <c r="K32" s="363"/>
      <c r="L32" s="366"/>
      <c r="M32" s="366"/>
      <c r="N32" s="363"/>
      <c r="P32" s="630"/>
      <c r="Q32" s="630"/>
      <c r="R32" s="630"/>
      <c r="S32" s="630"/>
      <c r="T32" s="630"/>
    </row>
    <row r="33" spans="1:20" s="629" customFormat="1" ht="13.5" customHeight="1">
      <c r="A33" s="363"/>
      <c r="B33" s="1961" t="s">
        <v>1856</v>
      </c>
      <c r="C33" s="1961"/>
      <c r="D33" s="1961"/>
      <c r="E33" s="1961"/>
      <c r="F33" s="1961"/>
      <c r="G33" s="1961"/>
      <c r="H33" s="1961"/>
      <c r="I33" s="366"/>
      <c r="J33" s="366"/>
      <c r="K33" s="363"/>
      <c r="L33" s="366"/>
      <c r="M33" s="366"/>
      <c r="N33" s="363"/>
      <c r="P33" s="630"/>
      <c r="Q33" s="630"/>
      <c r="R33" s="630"/>
      <c r="S33" s="630"/>
      <c r="T33" s="630"/>
    </row>
    <row r="34" spans="1:20" s="629" customFormat="1" ht="21.75" customHeight="1">
      <c r="A34" s="368" t="s">
        <v>50</v>
      </c>
      <c r="B34" s="369" t="s">
        <v>1450</v>
      </c>
      <c r="C34" s="365"/>
      <c r="D34" s="366"/>
      <c r="E34" s="363"/>
      <c r="F34" s="366"/>
      <c r="G34" s="366"/>
      <c r="H34" s="363"/>
      <c r="I34" s="366"/>
      <c r="J34" s="366"/>
      <c r="K34" s="363"/>
      <c r="L34" s="366"/>
      <c r="M34" s="366"/>
      <c r="N34" s="363"/>
    </row>
    <row r="35" spans="1:20" s="629" customFormat="1" ht="27.75" customHeight="1">
      <c r="A35" s="363"/>
      <c r="B35" s="364"/>
      <c r="C35" s="365"/>
      <c r="D35" s="366"/>
      <c r="E35" s="363"/>
      <c r="F35" s="366"/>
      <c r="G35" s="366"/>
      <c r="H35" s="363"/>
      <c r="I35" s="366"/>
      <c r="J35" s="366"/>
      <c r="K35" s="363"/>
      <c r="L35" s="366"/>
      <c r="M35" s="366"/>
      <c r="N35" s="363"/>
    </row>
  </sheetData>
  <mergeCells count="7">
    <mergeCell ref="B33:H33"/>
    <mergeCell ref="B1:E1"/>
    <mergeCell ref="B3:F3"/>
    <mergeCell ref="B29:H29"/>
    <mergeCell ref="B30:H30"/>
    <mergeCell ref="B32:H32"/>
    <mergeCell ref="B31:H31"/>
  </mergeCells>
  <conditionalFormatting sqref="B17">
    <cfRule type="cellIs" dxfId="56" priority="1" stopIfTrue="1" operator="equal">
      <formula>"?"</formula>
    </cfRule>
  </conditionalFormatting>
  <pageMargins left="1.0236220472440944" right="0.15748031496062992" top="0.70866141732283472" bottom="0.31496062992125984" header="0.70866141732283472" footer="0.15748031496062992"/>
  <pageSetup scale="11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pane xSplit="3" ySplit="7" topLeftCell="D23" activePane="bottomRight" state="frozen"/>
      <selection pane="topRight" activeCell="D1" sqref="D1"/>
      <selection pane="bottomLeft" activeCell="A8" sqref="A8"/>
      <selection pane="bottomRight" activeCell="B32" sqref="B32:H32"/>
    </sheetView>
  </sheetViews>
  <sheetFormatPr defaultRowHeight="12.75"/>
  <cols>
    <col min="1" max="1" width="4.42578125" style="284" bestFit="1" customWidth="1"/>
    <col min="2" max="2" width="61.42578125" style="28" customWidth="1"/>
    <col min="3" max="3" width="13.42578125" style="28" customWidth="1"/>
    <col min="4" max="4" width="8" style="28" customWidth="1"/>
    <col min="5" max="5" width="5.85546875" style="28" customWidth="1"/>
    <col min="6" max="6" width="9.7109375" style="28" customWidth="1"/>
    <col min="7" max="7" width="12.28515625" style="28" customWidth="1"/>
    <col min="8" max="8" width="18.28515625" style="28" customWidth="1"/>
    <col min="9" max="9" width="12.28515625" style="28" customWidth="1"/>
    <col min="10" max="10" width="12" style="28" customWidth="1"/>
    <col min="11" max="11" width="9.140625" style="28"/>
    <col min="12" max="12" width="5.28515625" style="28" customWidth="1"/>
    <col min="13" max="13" width="9.140625" style="28"/>
    <col min="14" max="14" width="26.85546875" style="28" customWidth="1"/>
    <col min="15" max="256" width="9.140625" style="28"/>
    <col min="257" max="257" width="4.42578125" style="28" bestFit="1" customWidth="1"/>
    <col min="258" max="258" width="48.140625" style="28" customWidth="1"/>
    <col min="259" max="259" width="13.42578125" style="28" customWidth="1"/>
    <col min="260" max="260" width="8" style="28" customWidth="1"/>
    <col min="261" max="261" width="5.85546875" style="28" customWidth="1"/>
    <col min="262" max="262" width="9.7109375" style="28" customWidth="1"/>
    <col min="263" max="263" width="12.28515625" style="28" customWidth="1"/>
    <col min="264" max="264" width="18.28515625" style="28" customWidth="1"/>
    <col min="265" max="265" width="12.28515625" style="28" customWidth="1"/>
    <col min="266" max="266" width="12" style="28" customWidth="1"/>
    <col min="267" max="267" width="9.140625" style="28"/>
    <col min="268" max="268" width="5.28515625" style="28" customWidth="1"/>
    <col min="269" max="269" width="9.140625" style="28"/>
    <col min="270" max="270" width="26.85546875" style="28" customWidth="1"/>
    <col min="271" max="512" width="9.140625" style="28"/>
    <col min="513" max="513" width="4.42578125" style="28" bestFit="1" customWidth="1"/>
    <col min="514" max="514" width="48.140625" style="28" customWidth="1"/>
    <col min="515" max="515" width="13.42578125" style="28" customWidth="1"/>
    <col min="516" max="516" width="8" style="28" customWidth="1"/>
    <col min="517" max="517" width="5.85546875" style="28" customWidth="1"/>
    <col min="518" max="518" width="9.7109375" style="28" customWidth="1"/>
    <col min="519" max="519" width="12.28515625" style="28" customWidth="1"/>
    <col min="520" max="520" width="18.28515625" style="28" customWidth="1"/>
    <col min="521" max="521" width="12.28515625" style="28" customWidth="1"/>
    <col min="522" max="522" width="12" style="28" customWidth="1"/>
    <col min="523" max="523" width="9.140625" style="28"/>
    <col min="524" max="524" width="5.28515625" style="28" customWidth="1"/>
    <col min="525" max="525" width="9.140625" style="28"/>
    <col min="526" max="526" width="26.85546875" style="28" customWidth="1"/>
    <col min="527" max="768" width="9.140625" style="28"/>
    <col min="769" max="769" width="4.42578125" style="28" bestFit="1" customWidth="1"/>
    <col min="770" max="770" width="48.140625" style="28" customWidth="1"/>
    <col min="771" max="771" width="13.42578125" style="28" customWidth="1"/>
    <col min="772" max="772" width="8" style="28" customWidth="1"/>
    <col min="773" max="773" width="5.85546875" style="28" customWidth="1"/>
    <col min="774" max="774" width="9.7109375" style="28" customWidth="1"/>
    <col min="775" max="775" width="12.28515625" style="28" customWidth="1"/>
    <col min="776" max="776" width="18.28515625" style="28" customWidth="1"/>
    <col min="777" max="777" width="12.28515625" style="28" customWidth="1"/>
    <col min="778" max="778" width="12" style="28" customWidth="1"/>
    <col min="779" max="779" width="9.140625" style="28"/>
    <col min="780" max="780" width="5.28515625" style="28" customWidth="1"/>
    <col min="781" max="781" width="9.140625" style="28"/>
    <col min="782" max="782" width="26.85546875" style="28" customWidth="1"/>
    <col min="783" max="1024" width="9.140625" style="28"/>
    <col min="1025" max="1025" width="4.42578125" style="28" bestFit="1" customWidth="1"/>
    <col min="1026" max="1026" width="48.140625" style="28" customWidth="1"/>
    <col min="1027" max="1027" width="13.42578125" style="28" customWidth="1"/>
    <col min="1028" max="1028" width="8" style="28" customWidth="1"/>
    <col min="1029" max="1029" width="5.85546875" style="28" customWidth="1"/>
    <col min="1030" max="1030" width="9.7109375" style="28" customWidth="1"/>
    <col min="1031" max="1031" width="12.28515625" style="28" customWidth="1"/>
    <col min="1032" max="1032" width="18.28515625" style="28" customWidth="1"/>
    <col min="1033" max="1033" width="12.28515625" style="28" customWidth="1"/>
    <col min="1034" max="1034" width="12" style="28" customWidth="1"/>
    <col min="1035" max="1035" width="9.140625" style="28"/>
    <col min="1036" max="1036" width="5.28515625" style="28" customWidth="1"/>
    <col min="1037" max="1037" width="9.140625" style="28"/>
    <col min="1038" max="1038" width="26.85546875" style="28" customWidth="1"/>
    <col min="1039" max="1280" width="9.140625" style="28"/>
    <col min="1281" max="1281" width="4.42578125" style="28" bestFit="1" customWidth="1"/>
    <col min="1282" max="1282" width="48.140625" style="28" customWidth="1"/>
    <col min="1283" max="1283" width="13.42578125" style="28" customWidth="1"/>
    <col min="1284" max="1284" width="8" style="28" customWidth="1"/>
    <col min="1285" max="1285" width="5.85546875" style="28" customWidth="1"/>
    <col min="1286" max="1286" width="9.7109375" style="28" customWidth="1"/>
    <col min="1287" max="1287" width="12.28515625" style="28" customWidth="1"/>
    <col min="1288" max="1288" width="18.28515625" style="28" customWidth="1"/>
    <col min="1289" max="1289" width="12.28515625" style="28" customWidth="1"/>
    <col min="1290" max="1290" width="12" style="28" customWidth="1"/>
    <col min="1291" max="1291" width="9.140625" style="28"/>
    <col min="1292" max="1292" width="5.28515625" style="28" customWidth="1"/>
    <col min="1293" max="1293" width="9.140625" style="28"/>
    <col min="1294" max="1294" width="26.85546875" style="28" customWidth="1"/>
    <col min="1295" max="1536" width="9.140625" style="28"/>
    <col min="1537" max="1537" width="4.42578125" style="28" bestFit="1" customWidth="1"/>
    <col min="1538" max="1538" width="48.140625" style="28" customWidth="1"/>
    <col min="1539" max="1539" width="13.42578125" style="28" customWidth="1"/>
    <col min="1540" max="1540" width="8" style="28" customWidth="1"/>
    <col min="1541" max="1541" width="5.85546875" style="28" customWidth="1"/>
    <col min="1542" max="1542" width="9.7109375" style="28" customWidth="1"/>
    <col min="1543" max="1543" width="12.28515625" style="28" customWidth="1"/>
    <col min="1544" max="1544" width="18.28515625" style="28" customWidth="1"/>
    <col min="1545" max="1545" width="12.28515625" style="28" customWidth="1"/>
    <col min="1546" max="1546" width="12" style="28" customWidth="1"/>
    <col min="1547" max="1547" width="9.140625" style="28"/>
    <col min="1548" max="1548" width="5.28515625" style="28" customWidth="1"/>
    <col min="1549" max="1549" width="9.140625" style="28"/>
    <col min="1550" max="1550" width="26.85546875" style="28" customWidth="1"/>
    <col min="1551" max="1792" width="9.140625" style="28"/>
    <col min="1793" max="1793" width="4.42578125" style="28" bestFit="1" customWidth="1"/>
    <col min="1794" max="1794" width="48.140625" style="28" customWidth="1"/>
    <col min="1795" max="1795" width="13.42578125" style="28" customWidth="1"/>
    <col min="1796" max="1796" width="8" style="28" customWidth="1"/>
    <col min="1797" max="1797" width="5.85546875" style="28" customWidth="1"/>
    <col min="1798" max="1798" width="9.7109375" style="28" customWidth="1"/>
    <col min="1799" max="1799" width="12.28515625" style="28" customWidth="1"/>
    <col min="1800" max="1800" width="18.28515625" style="28" customWidth="1"/>
    <col min="1801" max="1801" width="12.28515625" style="28" customWidth="1"/>
    <col min="1802" max="1802" width="12" style="28" customWidth="1"/>
    <col min="1803" max="1803" width="9.140625" style="28"/>
    <col min="1804" max="1804" width="5.28515625" style="28" customWidth="1"/>
    <col min="1805" max="1805" width="9.140625" style="28"/>
    <col min="1806" max="1806" width="26.85546875" style="28" customWidth="1"/>
    <col min="1807" max="2048" width="9.140625" style="28"/>
    <col min="2049" max="2049" width="4.42578125" style="28" bestFit="1" customWidth="1"/>
    <col min="2050" max="2050" width="48.140625" style="28" customWidth="1"/>
    <col min="2051" max="2051" width="13.42578125" style="28" customWidth="1"/>
    <col min="2052" max="2052" width="8" style="28" customWidth="1"/>
    <col min="2053" max="2053" width="5.85546875" style="28" customWidth="1"/>
    <col min="2054" max="2054" width="9.7109375" style="28" customWidth="1"/>
    <col min="2055" max="2055" width="12.28515625" style="28" customWidth="1"/>
    <col min="2056" max="2056" width="18.28515625" style="28" customWidth="1"/>
    <col min="2057" max="2057" width="12.28515625" style="28" customWidth="1"/>
    <col min="2058" max="2058" width="12" style="28" customWidth="1"/>
    <col min="2059" max="2059" width="9.140625" style="28"/>
    <col min="2060" max="2060" width="5.28515625" style="28" customWidth="1"/>
    <col min="2061" max="2061" width="9.140625" style="28"/>
    <col min="2062" max="2062" width="26.85546875" style="28" customWidth="1"/>
    <col min="2063" max="2304" width="9.140625" style="28"/>
    <col min="2305" max="2305" width="4.42578125" style="28" bestFit="1" customWidth="1"/>
    <col min="2306" max="2306" width="48.140625" style="28" customWidth="1"/>
    <col min="2307" max="2307" width="13.42578125" style="28" customWidth="1"/>
    <col min="2308" max="2308" width="8" style="28" customWidth="1"/>
    <col min="2309" max="2309" width="5.85546875" style="28" customWidth="1"/>
    <col min="2310" max="2310" width="9.7109375" style="28" customWidth="1"/>
    <col min="2311" max="2311" width="12.28515625" style="28" customWidth="1"/>
    <col min="2312" max="2312" width="18.28515625" style="28" customWidth="1"/>
    <col min="2313" max="2313" width="12.28515625" style="28" customWidth="1"/>
    <col min="2314" max="2314" width="12" style="28" customWidth="1"/>
    <col min="2315" max="2315" width="9.140625" style="28"/>
    <col min="2316" max="2316" width="5.28515625" style="28" customWidth="1"/>
    <col min="2317" max="2317" width="9.140625" style="28"/>
    <col min="2318" max="2318" width="26.85546875" style="28" customWidth="1"/>
    <col min="2319" max="2560" width="9.140625" style="28"/>
    <col min="2561" max="2561" width="4.42578125" style="28" bestFit="1" customWidth="1"/>
    <col min="2562" max="2562" width="48.140625" style="28" customWidth="1"/>
    <col min="2563" max="2563" width="13.42578125" style="28" customWidth="1"/>
    <col min="2564" max="2564" width="8" style="28" customWidth="1"/>
    <col min="2565" max="2565" width="5.85546875" style="28" customWidth="1"/>
    <col min="2566" max="2566" width="9.7109375" style="28" customWidth="1"/>
    <col min="2567" max="2567" width="12.28515625" style="28" customWidth="1"/>
    <col min="2568" max="2568" width="18.28515625" style="28" customWidth="1"/>
    <col min="2569" max="2569" width="12.28515625" style="28" customWidth="1"/>
    <col min="2570" max="2570" width="12" style="28" customWidth="1"/>
    <col min="2571" max="2571" width="9.140625" style="28"/>
    <col min="2572" max="2572" width="5.28515625" style="28" customWidth="1"/>
    <col min="2573" max="2573" width="9.140625" style="28"/>
    <col min="2574" max="2574" width="26.85546875" style="28" customWidth="1"/>
    <col min="2575" max="2816" width="9.140625" style="28"/>
    <col min="2817" max="2817" width="4.42578125" style="28" bestFit="1" customWidth="1"/>
    <col min="2818" max="2818" width="48.140625" style="28" customWidth="1"/>
    <col min="2819" max="2819" width="13.42578125" style="28" customWidth="1"/>
    <col min="2820" max="2820" width="8" style="28" customWidth="1"/>
    <col min="2821" max="2821" width="5.85546875" style="28" customWidth="1"/>
    <col min="2822" max="2822" width="9.7109375" style="28" customWidth="1"/>
    <col min="2823" max="2823" width="12.28515625" style="28" customWidth="1"/>
    <col min="2824" max="2824" width="18.28515625" style="28" customWidth="1"/>
    <col min="2825" max="2825" width="12.28515625" style="28" customWidth="1"/>
    <col min="2826" max="2826" width="12" style="28" customWidth="1"/>
    <col min="2827" max="2827" width="9.140625" style="28"/>
    <col min="2828" max="2828" width="5.28515625" style="28" customWidth="1"/>
    <col min="2829" max="2829" width="9.140625" style="28"/>
    <col min="2830" max="2830" width="26.85546875" style="28" customWidth="1"/>
    <col min="2831" max="3072" width="9.140625" style="28"/>
    <col min="3073" max="3073" width="4.42578125" style="28" bestFit="1" customWidth="1"/>
    <col min="3074" max="3074" width="48.140625" style="28" customWidth="1"/>
    <col min="3075" max="3075" width="13.42578125" style="28" customWidth="1"/>
    <col min="3076" max="3076" width="8" style="28" customWidth="1"/>
    <col min="3077" max="3077" width="5.85546875" style="28" customWidth="1"/>
    <col min="3078" max="3078" width="9.7109375" style="28" customWidth="1"/>
    <col min="3079" max="3079" width="12.28515625" style="28" customWidth="1"/>
    <col min="3080" max="3080" width="18.28515625" style="28" customWidth="1"/>
    <col min="3081" max="3081" width="12.28515625" style="28" customWidth="1"/>
    <col min="3082" max="3082" width="12" style="28" customWidth="1"/>
    <col min="3083" max="3083" width="9.140625" style="28"/>
    <col min="3084" max="3084" width="5.28515625" style="28" customWidth="1"/>
    <col min="3085" max="3085" width="9.140625" style="28"/>
    <col min="3086" max="3086" width="26.85546875" style="28" customWidth="1"/>
    <col min="3087" max="3328" width="9.140625" style="28"/>
    <col min="3329" max="3329" width="4.42578125" style="28" bestFit="1" customWidth="1"/>
    <col min="3330" max="3330" width="48.140625" style="28" customWidth="1"/>
    <col min="3331" max="3331" width="13.42578125" style="28" customWidth="1"/>
    <col min="3332" max="3332" width="8" style="28" customWidth="1"/>
    <col min="3333" max="3333" width="5.85546875" style="28" customWidth="1"/>
    <col min="3334" max="3334" width="9.7109375" style="28" customWidth="1"/>
    <col min="3335" max="3335" width="12.28515625" style="28" customWidth="1"/>
    <col min="3336" max="3336" width="18.28515625" style="28" customWidth="1"/>
    <col min="3337" max="3337" width="12.28515625" style="28" customWidth="1"/>
    <col min="3338" max="3338" width="12" style="28" customWidth="1"/>
    <col min="3339" max="3339" width="9.140625" style="28"/>
    <col min="3340" max="3340" width="5.28515625" style="28" customWidth="1"/>
    <col min="3341" max="3341" width="9.140625" style="28"/>
    <col min="3342" max="3342" width="26.85546875" style="28" customWidth="1"/>
    <col min="3343" max="3584" width="9.140625" style="28"/>
    <col min="3585" max="3585" width="4.42578125" style="28" bestFit="1" customWidth="1"/>
    <col min="3586" max="3586" width="48.140625" style="28" customWidth="1"/>
    <col min="3587" max="3587" width="13.42578125" style="28" customWidth="1"/>
    <col min="3588" max="3588" width="8" style="28" customWidth="1"/>
    <col min="3589" max="3589" width="5.85546875" style="28" customWidth="1"/>
    <col min="3590" max="3590" width="9.7109375" style="28" customWidth="1"/>
    <col min="3591" max="3591" width="12.28515625" style="28" customWidth="1"/>
    <col min="3592" max="3592" width="18.28515625" style="28" customWidth="1"/>
    <col min="3593" max="3593" width="12.28515625" style="28" customWidth="1"/>
    <col min="3594" max="3594" width="12" style="28" customWidth="1"/>
    <col min="3595" max="3595" width="9.140625" style="28"/>
    <col min="3596" max="3596" width="5.28515625" style="28" customWidth="1"/>
    <col min="3597" max="3597" width="9.140625" style="28"/>
    <col min="3598" max="3598" width="26.85546875" style="28" customWidth="1"/>
    <col min="3599" max="3840" width="9.140625" style="28"/>
    <col min="3841" max="3841" width="4.42578125" style="28" bestFit="1" customWidth="1"/>
    <col min="3842" max="3842" width="48.140625" style="28" customWidth="1"/>
    <col min="3843" max="3843" width="13.42578125" style="28" customWidth="1"/>
    <col min="3844" max="3844" width="8" style="28" customWidth="1"/>
    <col min="3845" max="3845" width="5.85546875" style="28" customWidth="1"/>
    <col min="3846" max="3846" width="9.7109375" style="28" customWidth="1"/>
    <col min="3847" max="3847" width="12.28515625" style="28" customWidth="1"/>
    <col min="3848" max="3848" width="18.28515625" style="28" customWidth="1"/>
    <col min="3849" max="3849" width="12.28515625" style="28" customWidth="1"/>
    <col min="3850" max="3850" width="12" style="28" customWidth="1"/>
    <col min="3851" max="3851" width="9.140625" style="28"/>
    <col min="3852" max="3852" width="5.28515625" style="28" customWidth="1"/>
    <col min="3853" max="3853" width="9.140625" style="28"/>
    <col min="3854" max="3854" width="26.85546875" style="28" customWidth="1"/>
    <col min="3855" max="4096" width="9.140625" style="28"/>
    <col min="4097" max="4097" width="4.42578125" style="28" bestFit="1" customWidth="1"/>
    <col min="4098" max="4098" width="48.140625" style="28" customWidth="1"/>
    <col min="4099" max="4099" width="13.42578125" style="28" customWidth="1"/>
    <col min="4100" max="4100" width="8" style="28" customWidth="1"/>
    <col min="4101" max="4101" width="5.85546875" style="28" customWidth="1"/>
    <col min="4102" max="4102" width="9.7109375" style="28" customWidth="1"/>
    <col min="4103" max="4103" width="12.28515625" style="28" customWidth="1"/>
    <col min="4104" max="4104" width="18.28515625" style="28" customWidth="1"/>
    <col min="4105" max="4105" width="12.28515625" style="28" customWidth="1"/>
    <col min="4106" max="4106" width="12" style="28" customWidth="1"/>
    <col min="4107" max="4107" width="9.140625" style="28"/>
    <col min="4108" max="4108" width="5.28515625" style="28" customWidth="1"/>
    <col min="4109" max="4109" width="9.140625" style="28"/>
    <col min="4110" max="4110" width="26.85546875" style="28" customWidth="1"/>
    <col min="4111" max="4352" width="9.140625" style="28"/>
    <col min="4353" max="4353" width="4.42578125" style="28" bestFit="1" customWidth="1"/>
    <col min="4354" max="4354" width="48.140625" style="28" customWidth="1"/>
    <col min="4355" max="4355" width="13.42578125" style="28" customWidth="1"/>
    <col min="4356" max="4356" width="8" style="28" customWidth="1"/>
    <col min="4357" max="4357" width="5.85546875" style="28" customWidth="1"/>
    <col min="4358" max="4358" width="9.7109375" style="28" customWidth="1"/>
    <col min="4359" max="4359" width="12.28515625" style="28" customWidth="1"/>
    <col min="4360" max="4360" width="18.28515625" style="28" customWidth="1"/>
    <col min="4361" max="4361" width="12.28515625" style="28" customWidth="1"/>
    <col min="4362" max="4362" width="12" style="28" customWidth="1"/>
    <col min="4363" max="4363" width="9.140625" style="28"/>
    <col min="4364" max="4364" width="5.28515625" style="28" customWidth="1"/>
    <col min="4365" max="4365" width="9.140625" style="28"/>
    <col min="4366" max="4366" width="26.85546875" style="28" customWidth="1"/>
    <col min="4367" max="4608" width="9.140625" style="28"/>
    <col min="4609" max="4609" width="4.42578125" style="28" bestFit="1" customWidth="1"/>
    <col min="4610" max="4610" width="48.140625" style="28" customWidth="1"/>
    <col min="4611" max="4611" width="13.42578125" style="28" customWidth="1"/>
    <col min="4612" max="4612" width="8" style="28" customWidth="1"/>
    <col min="4613" max="4613" width="5.85546875" style="28" customWidth="1"/>
    <col min="4614" max="4614" width="9.7109375" style="28" customWidth="1"/>
    <col min="4615" max="4615" width="12.28515625" style="28" customWidth="1"/>
    <col min="4616" max="4616" width="18.28515625" style="28" customWidth="1"/>
    <col min="4617" max="4617" width="12.28515625" style="28" customWidth="1"/>
    <col min="4618" max="4618" width="12" style="28" customWidth="1"/>
    <col min="4619" max="4619" width="9.140625" style="28"/>
    <col min="4620" max="4620" width="5.28515625" style="28" customWidth="1"/>
    <col min="4621" max="4621" width="9.140625" style="28"/>
    <col min="4622" max="4622" width="26.85546875" style="28" customWidth="1"/>
    <col min="4623" max="4864" width="9.140625" style="28"/>
    <col min="4865" max="4865" width="4.42578125" style="28" bestFit="1" customWidth="1"/>
    <col min="4866" max="4866" width="48.140625" style="28" customWidth="1"/>
    <col min="4867" max="4867" width="13.42578125" style="28" customWidth="1"/>
    <col min="4868" max="4868" width="8" style="28" customWidth="1"/>
    <col min="4869" max="4869" width="5.85546875" style="28" customWidth="1"/>
    <col min="4870" max="4870" width="9.7109375" style="28" customWidth="1"/>
    <col min="4871" max="4871" width="12.28515625" style="28" customWidth="1"/>
    <col min="4872" max="4872" width="18.28515625" style="28" customWidth="1"/>
    <col min="4873" max="4873" width="12.28515625" style="28" customWidth="1"/>
    <col min="4874" max="4874" width="12" style="28" customWidth="1"/>
    <col min="4875" max="4875" width="9.140625" style="28"/>
    <col min="4876" max="4876" width="5.28515625" style="28" customWidth="1"/>
    <col min="4877" max="4877" width="9.140625" style="28"/>
    <col min="4878" max="4878" width="26.85546875" style="28" customWidth="1"/>
    <col min="4879" max="5120" width="9.140625" style="28"/>
    <col min="5121" max="5121" width="4.42578125" style="28" bestFit="1" customWidth="1"/>
    <col min="5122" max="5122" width="48.140625" style="28" customWidth="1"/>
    <col min="5123" max="5123" width="13.42578125" style="28" customWidth="1"/>
    <col min="5124" max="5124" width="8" style="28" customWidth="1"/>
    <col min="5125" max="5125" width="5.85546875" style="28" customWidth="1"/>
    <col min="5126" max="5126" width="9.7109375" style="28" customWidth="1"/>
    <col min="5127" max="5127" width="12.28515625" style="28" customWidth="1"/>
    <col min="5128" max="5128" width="18.28515625" style="28" customWidth="1"/>
    <col min="5129" max="5129" width="12.28515625" style="28" customWidth="1"/>
    <col min="5130" max="5130" width="12" style="28" customWidth="1"/>
    <col min="5131" max="5131" width="9.140625" style="28"/>
    <col min="5132" max="5132" width="5.28515625" style="28" customWidth="1"/>
    <col min="5133" max="5133" width="9.140625" style="28"/>
    <col min="5134" max="5134" width="26.85546875" style="28" customWidth="1"/>
    <col min="5135" max="5376" width="9.140625" style="28"/>
    <col min="5377" max="5377" width="4.42578125" style="28" bestFit="1" customWidth="1"/>
    <col min="5378" max="5378" width="48.140625" style="28" customWidth="1"/>
    <col min="5379" max="5379" width="13.42578125" style="28" customWidth="1"/>
    <col min="5380" max="5380" width="8" style="28" customWidth="1"/>
    <col min="5381" max="5381" width="5.85546875" style="28" customWidth="1"/>
    <col min="5382" max="5382" width="9.7109375" style="28" customWidth="1"/>
    <col min="5383" max="5383" width="12.28515625" style="28" customWidth="1"/>
    <col min="5384" max="5384" width="18.28515625" style="28" customWidth="1"/>
    <col min="5385" max="5385" width="12.28515625" style="28" customWidth="1"/>
    <col min="5386" max="5386" width="12" style="28" customWidth="1"/>
    <col min="5387" max="5387" width="9.140625" style="28"/>
    <col min="5388" max="5388" width="5.28515625" style="28" customWidth="1"/>
    <col min="5389" max="5389" width="9.140625" style="28"/>
    <col min="5390" max="5390" width="26.85546875" style="28" customWidth="1"/>
    <col min="5391" max="5632" width="9.140625" style="28"/>
    <col min="5633" max="5633" width="4.42578125" style="28" bestFit="1" customWidth="1"/>
    <col min="5634" max="5634" width="48.140625" style="28" customWidth="1"/>
    <col min="5635" max="5635" width="13.42578125" style="28" customWidth="1"/>
    <col min="5636" max="5636" width="8" style="28" customWidth="1"/>
    <col min="5637" max="5637" width="5.85546875" style="28" customWidth="1"/>
    <col min="5638" max="5638" width="9.7109375" style="28" customWidth="1"/>
    <col min="5639" max="5639" width="12.28515625" style="28" customWidth="1"/>
    <col min="5640" max="5640" width="18.28515625" style="28" customWidth="1"/>
    <col min="5641" max="5641" width="12.28515625" style="28" customWidth="1"/>
    <col min="5642" max="5642" width="12" style="28" customWidth="1"/>
    <col min="5643" max="5643" width="9.140625" style="28"/>
    <col min="5644" max="5644" width="5.28515625" style="28" customWidth="1"/>
    <col min="5645" max="5645" width="9.140625" style="28"/>
    <col min="5646" max="5646" width="26.85546875" style="28" customWidth="1"/>
    <col min="5647" max="5888" width="9.140625" style="28"/>
    <col min="5889" max="5889" width="4.42578125" style="28" bestFit="1" customWidth="1"/>
    <col min="5890" max="5890" width="48.140625" style="28" customWidth="1"/>
    <col min="5891" max="5891" width="13.42578125" style="28" customWidth="1"/>
    <col min="5892" max="5892" width="8" style="28" customWidth="1"/>
    <col min="5893" max="5893" width="5.85546875" style="28" customWidth="1"/>
    <col min="5894" max="5894" width="9.7109375" style="28" customWidth="1"/>
    <col min="5895" max="5895" width="12.28515625" style="28" customWidth="1"/>
    <col min="5896" max="5896" width="18.28515625" style="28" customWidth="1"/>
    <col min="5897" max="5897" width="12.28515625" style="28" customWidth="1"/>
    <col min="5898" max="5898" width="12" style="28" customWidth="1"/>
    <col min="5899" max="5899" width="9.140625" style="28"/>
    <col min="5900" max="5900" width="5.28515625" style="28" customWidth="1"/>
    <col min="5901" max="5901" width="9.140625" style="28"/>
    <col min="5902" max="5902" width="26.85546875" style="28" customWidth="1"/>
    <col min="5903" max="6144" width="9.140625" style="28"/>
    <col min="6145" max="6145" width="4.42578125" style="28" bestFit="1" customWidth="1"/>
    <col min="6146" max="6146" width="48.140625" style="28" customWidth="1"/>
    <col min="6147" max="6147" width="13.42578125" style="28" customWidth="1"/>
    <col min="6148" max="6148" width="8" style="28" customWidth="1"/>
    <col min="6149" max="6149" width="5.85546875" style="28" customWidth="1"/>
    <col min="6150" max="6150" width="9.7109375" style="28" customWidth="1"/>
    <col min="6151" max="6151" width="12.28515625" style="28" customWidth="1"/>
    <col min="6152" max="6152" width="18.28515625" style="28" customWidth="1"/>
    <col min="6153" max="6153" width="12.28515625" style="28" customWidth="1"/>
    <col min="6154" max="6154" width="12" style="28" customWidth="1"/>
    <col min="6155" max="6155" width="9.140625" style="28"/>
    <col min="6156" max="6156" width="5.28515625" style="28" customWidth="1"/>
    <col min="6157" max="6157" width="9.140625" style="28"/>
    <col min="6158" max="6158" width="26.85546875" style="28" customWidth="1"/>
    <col min="6159" max="6400" width="9.140625" style="28"/>
    <col min="6401" max="6401" width="4.42578125" style="28" bestFit="1" customWidth="1"/>
    <col min="6402" max="6402" width="48.140625" style="28" customWidth="1"/>
    <col min="6403" max="6403" width="13.42578125" style="28" customWidth="1"/>
    <col min="6404" max="6404" width="8" style="28" customWidth="1"/>
    <col min="6405" max="6405" width="5.85546875" style="28" customWidth="1"/>
    <col min="6406" max="6406" width="9.7109375" style="28" customWidth="1"/>
    <col min="6407" max="6407" width="12.28515625" style="28" customWidth="1"/>
    <col min="6408" max="6408" width="18.28515625" style="28" customWidth="1"/>
    <col min="6409" max="6409" width="12.28515625" style="28" customWidth="1"/>
    <col min="6410" max="6410" width="12" style="28" customWidth="1"/>
    <col min="6411" max="6411" width="9.140625" style="28"/>
    <col min="6412" max="6412" width="5.28515625" style="28" customWidth="1"/>
    <col min="6413" max="6413" width="9.140625" style="28"/>
    <col min="6414" max="6414" width="26.85546875" style="28" customWidth="1"/>
    <col min="6415" max="6656" width="9.140625" style="28"/>
    <col min="6657" max="6657" width="4.42578125" style="28" bestFit="1" customWidth="1"/>
    <col min="6658" max="6658" width="48.140625" style="28" customWidth="1"/>
    <col min="6659" max="6659" width="13.42578125" style="28" customWidth="1"/>
    <col min="6660" max="6660" width="8" style="28" customWidth="1"/>
    <col min="6661" max="6661" width="5.85546875" style="28" customWidth="1"/>
    <col min="6662" max="6662" width="9.7109375" style="28" customWidth="1"/>
    <col min="6663" max="6663" width="12.28515625" style="28" customWidth="1"/>
    <col min="6664" max="6664" width="18.28515625" style="28" customWidth="1"/>
    <col min="6665" max="6665" width="12.28515625" style="28" customWidth="1"/>
    <col min="6666" max="6666" width="12" style="28" customWidth="1"/>
    <col min="6667" max="6667" width="9.140625" style="28"/>
    <col min="6668" max="6668" width="5.28515625" style="28" customWidth="1"/>
    <col min="6669" max="6669" width="9.140625" style="28"/>
    <col min="6670" max="6670" width="26.85546875" style="28" customWidth="1"/>
    <col min="6671" max="6912" width="9.140625" style="28"/>
    <col min="6913" max="6913" width="4.42578125" style="28" bestFit="1" customWidth="1"/>
    <col min="6914" max="6914" width="48.140625" style="28" customWidth="1"/>
    <col min="6915" max="6915" width="13.42578125" style="28" customWidth="1"/>
    <col min="6916" max="6916" width="8" style="28" customWidth="1"/>
    <col min="6917" max="6917" width="5.85546875" style="28" customWidth="1"/>
    <col min="6918" max="6918" width="9.7109375" style="28" customWidth="1"/>
    <col min="6919" max="6919" width="12.28515625" style="28" customWidth="1"/>
    <col min="6920" max="6920" width="18.28515625" style="28" customWidth="1"/>
    <col min="6921" max="6921" width="12.28515625" style="28" customWidth="1"/>
    <col min="6922" max="6922" width="12" style="28" customWidth="1"/>
    <col min="6923" max="6923" width="9.140625" style="28"/>
    <col min="6924" max="6924" width="5.28515625" style="28" customWidth="1"/>
    <col min="6925" max="6925" width="9.140625" style="28"/>
    <col min="6926" max="6926" width="26.85546875" style="28" customWidth="1"/>
    <col min="6927" max="7168" width="9.140625" style="28"/>
    <col min="7169" max="7169" width="4.42578125" style="28" bestFit="1" customWidth="1"/>
    <col min="7170" max="7170" width="48.140625" style="28" customWidth="1"/>
    <col min="7171" max="7171" width="13.42578125" style="28" customWidth="1"/>
    <col min="7172" max="7172" width="8" style="28" customWidth="1"/>
    <col min="7173" max="7173" width="5.85546875" style="28" customWidth="1"/>
    <col min="7174" max="7174" width="9.7109375" style="28" customWidth="1"/>
    <col min="7175" max="7175" width="12.28515625" style="28" customWidth="1"/>
    <col min="7176" max="7176" width="18.28515625" style="28" customWidth="1"/>
    <col min="7177" max="7177" width="12.28515625" style="28" customWidth="1"/>
    <col min="7178" max="7178" width="12" style="28" customWidth="1"/>
    <col min="7179" max="7179" width="9.140625" style="28"/>
    <col min="7180" max="7180" width="5.28515625" style="28" customWidth="1"/>
    <col min="7181" max="7181" width="9.140625" style="28"/>
    <col min="7182" max="7182" width="26.85546875" style="28" customWidth="1"/>
    <col min="7183" max="7424" width="9.140625" style="28"/>
    <col min="7425" max="7425" width="4.42578125" style="28" bestFit="1" customWidth="1"/>
    <col min="7426" max="7426" width="48.140625" style="28" customWidth="1"/>
    <col min="7427" max="7427" width="13.42578125" style="28" customWidth="1"/>
    <col min="7428" max="7428" width="8" style="28" customWidth="1"/>
    <col min="7429" max="7429" width="5.85546875" style="28" customWidth="1"/>
    <col min="7430" max="7430" width="9.7109375" style="28" customWidth="1"/>
    <col min="7431" max="7431" width="12.28515625" style="28" customWidth="1"/>
    <col min="7432" max="7432" width="18.28515625" style="28" customWidth="1"/>
    <col min="7433" max="7433" width="12.28515625" style="28" customWidth="1"/>
    <col min="7434" max="7434" width="12" style="28" customWidth="1"/>
    <col min="7435" max="7435" width="9.140625" style="28"/>
    <col min="7436" max="7436" width="5.28515625" style="28" customWidth="1"/>
    <col min="7437" max="7437" width="9.140625" style="28"/>
    <col min="7438" max="7438" width="26.85546875" style="28" customWidth="1"/>
    <col min="7439" max="7680" width="9.140625" style="28"/>
    <col min="7681" max="7681" width="4.42578125" style="28" bestFit="1" customWidth="1"/>
    <col min="7682" max="7682" width="48.140625" style="28" customWidth="1"/>
    <col min="7683" max="7683" width="13.42578125" style="28" customWidth="1"/>
    <col min="7684" max="7684" width="8" style="28" customWidth="1"/>
    <col min="7685" max="7685" width="5.85546875" style="28" customWidth="1"/>
    <col min="7686" max="7686" width="9.7109375" style="28" customWidth="1"/>
    <col min="7687" max="7687" width="12.28515625" style="28" customWidth="1"/>
    <col min="7688" max="7688" width="18.28515625" style="28" customWidth="1"/>
    <col min="7689" max="7689" width="12.28515625" style="28" customWidth="1"/>
    <col min="7690" max="7690" width="12" style="28" customWidth="1"/>
    <col min="7691" max="7691" width="9.140625" style="28"/>
    <col min="7692" max="7692" width="5.28515625" style="28" customWidth="1"/>
    <col min="7693" max="7693" width="9.140625" style="28"/>
    <col min="7694" max="7694" width="26.85546875" style="28" customWidth="1"/>
    <col min="7695" max="7936" width="9.140625" style="28"/>
    <col min="7937" max="7937" width="4.42578125" style="28" bestFit="1" customWidth="1"/>
    <col min="7938" max="7938" width="48.140625" style="28" customWidth="1"/>
    <col min="7939" max="7939" width="13.42578125" style="28" customWidth="1"/>
    <col min="7940" max="7940" width="8" style="28" customWidth="1"/>
    <col min="7941" max="7941" width="5.85546875" style="28" customWidth="1"/>
    <col min="7942" max="7942" width="9.7109375" style="28" customWidth="1"/>
    <col min="7943" max="7943" width="12.28515625" style="28" customWidth="1"/>
    <col min="7944" max="7944" width="18.28515625" style="28" customWidth="1"/>
    <col min="7945" max="7945" width="12.28515625" style="28" customWidth="1"/>
    <col min="7946" max="7946" width="12" style="28" customWidth="1"/>
    <col min="7947" max="7947" width="9.140625" style="28"/>
    <col min="7948" max="7948" width="5.28515625" style="28" customWidth="1"/>
    <col min="7949" max="7949" width="9.140625" style="28"/>
    <col min="7950" max="7950" width="26.85546875" style="28" customWidth="1"/>
    <col min="7951" max="8192" width="9.140625" style="28"/>
    <col min="8193" max="8193" width="4.42578125" style="28" bestFit="1" customWidth="1"/>
    <col min="8194" max="8194" width="48.140625" style="28" customWidth="1"/>
    <col min="8195" max="8195" width="13.42578125" style="28" customWidth="1"/>
    <col min="8196" max="8196" width="8" style="28" customWidth="1"/>
    <col min="8197" max="8197" width="5.85546875" style="28" customWidth="1"/>
    <col min="8198" max="8198" width="9.7109375" style="28" customWidth="1"/>
    <col min="8199" max="8199" width="12.28515625" style="28" customWidth="1"/>
    <col min="8200" max="8200" width="18.28515625" style="28" customWidth="1"/>
    <col min="8201" max="8201" width="12.28515625" style="28" customWidth="1"/>
    <col min="8202" max="8202" width="12" style="28" customWidth="1"/>
    <col min="8203" max="8203" width="9.140625" style="28"/>
    <col min="8204" max="8204" width="5.28515625" style="28" customWidth="1"/>
    <col min="8205" max="8205" width="9.140625" style="28"/>
    <col min="8206" max="8206" width="26.85546875" style="28" customWidth="1"/>
    <col min="8207" max="8448" width="9.140625" style="28"/>
    <col min="8449" max="8449" width="4.42578125" style="28" bestFit="1" customWidth="1"/>
    <col min="8450" max="8450" width="48.140625" style="28" customWidth="1"/>
    <col min="8451" max="8451" width="13.42578125" style="28" customWidth="1"/>
    <col min="8452" max="8452" width="8" style="28" customWidth="1"/>
    <col min="8453" max="8453" width="5.85546875" style="28" customWidth="1"/>
    <col min="8454" max="8454" width="9.7109375" style="28" customWidth="1"/>
    <col min="8455" max="8455" width="12.28515625" style="28" customWidth="1"/>
    <col min="8456" max="8456" width="18.28515625" style="28" customWidth="1"/>
    <col min="8457" max="8457" width="12.28515625" style="28" customWidth="1"/>
    <col min="8458" max="8458" width="12" style="28" customWidth="1"/>
    <col min="8459" max="8459" width="9.140625" style="28"/>
    <col min="8460" max="8460" width="5.28515625" style="28" customWidth="1"/>
    <col min="8461" max="8461" width="9.140625" style="28"/>
    <col min="8462" max="8462" width="26.85546875" style="28" customWidth="1"/>
    <col min="8463" max="8704" width="9.140625" style="28"/>
    <col min="8705" max="8705" width="4.42578125" style="28" bestFit="1" customWidth="1"/>
    <col min="8706" max="8706" width="48.140625" style="28" customWidth="1"/>
    <col min="8707" max="8707" width="13.42578125" style="28" customWidth="1"/>
    <col min="8708" max="8708" width="8" style="28" customWidth="1"/>
    <col min="8709" max="8709" width="5.85546875" style="28" customWidth="1"/>
    <col min="8710" max="8710" width="9.7109375" style="28" customWidth="1"/>
    <col min="8711" max="8711" width="12.28515625" style="28" customWidth="1"/>
    <col min="8712" max="8712" width="18.28515625" style="28" customWidth="1"/>
    <col min="8713" max="8713" width="12.28515625" style="28" customWidth="1"/>
    <col min="8714" max="8714" width="12" style="28" customWidth="1"/>
    <col min="8715" max="8715" width="9.140625" style="28"/>
    <col min="8716" max="8716" width="5.28515625" style="28" customWidth="1"/>
    <col min="8717" max="8717" width="9.140625" style="28"/>
    <col min="8718" max="8718" width="26.85546875" style="28" customWidth="1"/>
    <col min="8719" max="8960" width="9.140625" style="28"/>
    <col min="8961" max="8961" width="4.42578125" style="28" bestFit="1" customWidth="1"/>
    <col min="8962" max="8962" width="48.140625" style="28" customWidth="1"/>
    <col min="8963" max="8963" width="13.42578125" style="28" customWidth="1"/>
    <col min="8964" max="8964" width="8" style="28" customWidth="1"/>
    <col min="8965" max="8965" width="5.85546875" style="28" customWidth="1"/>
    <col min="8966" max="8966" width="9.7109375" style="28" customWidth="1"/>
    <col min="8967" max="8967" width="12.28515625" style="28" customWidth="1"/>
    <col min="8968" max="8968" width="18.28515625" style="28" customWidth="1"/>
    <col min="8969" max="8969" width="12.28515625" style="28" customWidth="1"/>
    <col min="8970" max="8970" width="12" style="28" customWidth="1"/>
    <col min="8971" max="8971" width="9.140625" style="28"/>
    <col min="8972" max="8972" width="5.28515625" style="28" customWidth="1"/>
    <col min="8973" max="8973" width="9.140625" style="28"/>
    <col min="8974" max="8974" width="26.85546875" style="28" customWidth="1"/>
    <col min="8975" max="9216" width="9.140625" style="28"/>
    <col min="9217" max="9217" width="4.42578125" style="28" bestFit="1" customWidth="1"/>
    <col min="9218" max="9218" width="48.140625" style="28" customWidth="1"/>
    <col min="9219" max="9219" width="13.42578125" style="28" customWidth="1"/>
    <col min="9220" max="9220" width="8" style="28" customWidth="1"/>
    <col min="9221" max="9221" width="5.85546875" style="28" customWidth="1"/>
    <col min="9222" max="9222" width="9.7109375" style="28" customWidth="1"/>
    <col min="9223" max="9223" width="12.28515625" style="28" customWidth="1"/>
    <col min="9224" max="9224" width="18.28515625" style="28" customWidth="1"/>
    <col min="9225" max="9225" width="12.28515625" style="28" customWidth="1"/>
    <col min="9226" max="9226" width="12" style="28" customWidth="1"/>
    <col min="9227" max="9227" width="9.140625" style="28"/>
    <col min="9228" max="9228" width="5.28515625" style="28" customWidth="1"/>
    <col min="9229" max="9229" width="9.140625" style="28"/>
    <col min="9230" max="9230" width="26.85546875" style="28" customWidth="1"/>
    <col min="9231" max="9472" width="9.140625" style="28"/>
    <col min="9473" max="9473" width="4.42578125" style="28" bestFit="1" customWidth="1"/>
    <col min="9474" max="9474" width="48.140625" style="28" customWidth="1"/>
    <col min="9475" max="9475" width="13.42578125" style="28" customWidth="1"/>
    <col min="9476" max="9476" width="8" style="28" customWidth="1"/>
    <col min="9477" max="9477" width="5.85546875" style="28" customWidth="1"/>
    <col min="9478" max="9478" width="9.7109375" style="28" customWidth="1"/>
    <col min="9479" max="9479" width="12.28515625" style="28" customWidth="1"/>
    <col min="9480" max="9480" width="18.28515625" style="28" customWidth="1"/>
    <col min="9481" max="9481" width="12.28515625" style="28" customWidth="1"/>
    <col min="9482" max="9482" width="12" style="28" customWidth="1"/>
    <col min="9483" max="9483" width="9.140625" style="28"/>
    <col min="9484" max="9484" width="5.28515625" style="28" customWidth="1"/>
    <col min="9485" max="9485" width="9.140625" style="28"/>
    <col min="9486" max="9486" width="26.85546875" style="28" customWidth="1"/>
    <col min="9487" max="9728" width="9.140625" style="28"/>
    <col min="9729" max="9729" width="4.42578125" style="28" bestFit="1" customWidth="1"/>
    <col min="9730" max="9730" width="48.140625" style="28" customWidth="1"/>
    <col min="9731" max="9731" width="13.42578125" style="28" customWidth="1"/>
    <col min="9732" max="9732" width="8" style="28" customWidth="1"/>
    <col min="9733" max="9733" width="5.85546875" style="28" customWidth="1"/>
    <col min="9734" max="9734" width="9.7109375" style="28" customWidth="1"/>
    <col min="9735" max="9735" width="12.28515625" style="28" customWidth="1"/>
    <col min="9736" max="9736" width="18.28515625" style="28" customWidth="1"/>
    <col min="9737" max="9737" width="12.28515625" style="28" customWidth="1"/>
    <col min="9738" max="9738" width="12" style="28" customWidth="1"/>
    <col min="9739" max="9739" width="9.140625" style="28"/>
    <col min="9740" max="9740" width="5.28515625" style="28" customWidth="1"/>
    <col min="9741" max="9741" width="9.140625" style="28"/>
    <col min="9742" max="9742" width="26.85546875" style="28" customWidth="1"/>
    <col min="9743" max="9984" width="9.140625" style="28"/>
    <col min="9985" max="9985" width="4.42578125" style="28" bestFit="1" customWidth="1"/>
    <col min="9986" max="9986" width="48.140625" style="28" customWidth="1"/>
    <col min="9987" max="9987" width="13.42578125" style="28" customWidth="1"/>
    <col min="9988" max="9988" width="8" style="28" customWidth="1"/>
    <col min="9989" max="9989" width="5.85546875" style="28" customWidth="1"/>
    <col min="9990" max="9990" width="9.7109375" style="28" customWidth="1"/>
    <col min="9991" max="9991" width="12.28515625" style="28" customWidth="1"/>
    <col min="9992" max="9992" width="18.28515625" style="28" customWidth="1"/>
    <col min="9993" max="9993" width="12.28515625" style="28" customWidth="1"/>
    <col min="9994" max="9994" width="12" style="28" customWidth="1"/>
    <col min="9995" max="9995" width="9.140625" style="28"/>
    <col min="9996" max="9996" width="5.28515625" style="28" customWidth="1"/>
    <col min="9997" max="9997" width="9.140625" style="28"/>
    <col min="9998" max="9998" width="26.85546875" style="28" customWidth="1"/>
    <col min="9999" max="10240" width="9.140625" style="28"/>
    <col min="10241" max="10241" width="4.42578125" style="28" bestFit="1" customWidth="1"/>
    <col min="10242" max="10242" width="48.140625" style="28" customWidth="1"/>
    <col min="10243" max="10243" width="13.42578125" style="28" customWidth="1"/>
    <col min="10244" max="10244" width="8" style="28" customWidth="1"/>
    <col min="10245" max="10245" width="5.85546875" style="28" customWidth="1"/>
    <col min="10246" max="10246" width="9.7109375" style="28" customWidth="1"/>
    <col min="10247" max="10247" width="12.28515625" style="28" customWidth="1"/>
    <col min="10248" max="10248" width="18.28515625" style="28" customWidth="1"/>
    <col min="10249" max="10249" width="12.28515625" style="28" customWidth="1"/>
    <col min="10250" max="10250" width="12" style="28" customWidth="1"/>
    <col min="10251" max="10251" width="9.140625" style="28"/>
    <col min="10252" max="10252" width="5.28515625" style="28" customWidth="1"/>
    <col min="10253" max="10253" width="9.140625" style="28"/>
    <col min="10254" max="10254" width="26.85546875" style="28" customWidth="1"/>
    <col min="10255" max="10496" width="9.140625" style="28"/>
    <col min="10497" max="10497" width="4.42578125" style="28" bestFit="1" customWidth="1"/>
    <col min="10498" max="10498" width="48.140625" style="28" customWidth="1"/>
    <col min="10499" max="10499" width="13.42578125" style="28" customWidth="1"/>
    <col min="10500" max="10500" width="8" style="28" customWidth="1"/>
    <col min="10501" max="10501" width="5.85546875" style="28" customWidth="1"/>
    <col min="10502" max="10502" width="9.7109375" style="28" customWidth="1"/>
    <col min="10503" max="10503" width="12.28515625" style="28" customWidth="1"/>
    <col min="10504" max="10504" width="18.28515625" style="28" customWidth="1"/>
    <col min="10505" max="10505" width="12.28515625" style="28" customWidth="1"/>
    <col min="10506" max="10506" width="12" style="28" customWidth="1"/>
    <col min="10507" max="10507" width="9.140625" style="28"/>
    <col min="10508" max="10508" width="5.28515625" style="28" customWidth="1"/>
    <col min="10509" max="10509" width="9.140625" style="28"/>
    <col min="10510" max="10510" width="26.85546875" style="28" customWidth="1"/>
    <col min="10511" max="10752" width="9.140625" style="28"/>
    <col min="10753" max="10753" width="4.42578125" style="28" bestFit="1" customWidth="1"/>
    <col min="10754" max="10754" width="48.140625" style="28" customWidth="1"/>
    <col min="10755" max="10755" width="13.42578125" style="28" customWidth="1"/>
    <col min="10756" max="10756" width="8" style="28" customWidth="1"/>
    <col min="10757" max="10757" width="5.85546875" style="28" customWidth="1"/>
    <col min="10758" max="10758" width="9.7109375" style="28" customWidth="1"/>
    <col min="10759" max="10759" width="12.28515625" style="28" customWidth="1"/>
    <col min="10760" max="10760" width="18.28515625" style="28" customWidth="1"/>
    <col min="10761" max="10761" width="12.28515625" style="28" customWidth="1"/>
    <col min="10762" max="10762" width="12" style="28" customWidth="1"/>
    <col min="10763" max="10763" width="9.140625" style="28"/>
    <col min="10764" max="10764" width="5.28515625" style="28" customWidth="1"/>
    <col min="10765" max="10765" width="9.140625" style="28"/>
    <col min="10766" max="10766" width="26.85546875" style="28" customWidth="1"/>
    <col min="10767" max="11008" width="9.140625" style="28"/>
    <col min="11009" max="11009" width="4.42578125" style="28" bestFit="1" customWidth="1"/>
    <col min="11010" max="11010" width="48.140625" style="28" customWidth="1"/>
    <col min="11011" max="11011" width="13.42578125" style="28" customWidth="1"/>
    <col min="11012" max="11012" width="8" style="28" customWidth="1"/>
    <col min="11013" max="11013" width="5.85546875" style="28" customWidth="1"/>
    <col min="11014" max="11014" width="9.7109375" style="28" customWidth="1"/>
    <col min="11015" max="11015" width="12.28515625" style="28" customWidth="1"/>
    <col min="11016" max="11016" width="18.28515625" style="28" customWidth="1"/>
    <col min="11017" max="11017" width="12.28515625" style="28" customWidth="1"/>
    <col min="11018" max="11018" width="12" style="28" customWidth="1"/>
    <col min="11019" max="11019" width="9.140625" style="28"/>
    <col min="11020" max="11020" width="5.28515625" style="28" customWidth="1"/>
    <col min="11021" max="11021" width="9.140625" style="28"/>
    <col min="11022" max="11022" width="26.85546875" style="28" customWidth="1"/>
    <col min="11023" max="11264" width="9.140625" style="28"/>
    <col min="11265" max="11265" width="4.42578125" style="28" bestFit="1" customWidth="1"/>
    <col min="11266" max="11266" width="48.140625" style="28" customWidth="1"/>
    <col min="11267" max="11267" width="13.42578125" style="28" customWidth="1"/>
    <col min="11268" max="11268" width="8" style="28" customWidth="1"/>
    <col min="11269" max="11269" width="5.85546875" style="28" customWidth="1"/>
    <col min="11270" max="11270" width="9.7109375" style="28" customWidth="1"/>
    <col min="11271" max="11271" width="12.28515625" style="28" customWidth="1"/>
    <col min="11272" max="11272" width="18.28515625" style="28" customWidth="1"/>
    <col min="11273" max="11273" width="12.28515625" style="28" customWidth="1"/>
    <col min="11274" max="11274" width="12" style="28" customWidth="1"/>
    <col min="11275" max="11275" width="9.140625" style="28"/>
    <col min="11276" max="11276" width="5.28515625" style="28" customWidth="1"/>
    <col min="11277" max="11277" width="9.140625" style="28"/>
    <col min="11278" max="11278" width="26.85546875" style="28" customWidth="1"/>
    <col min="11279" max="11520" width="9.140625" style="28"/>
    <col min="11521" max="11521" width="4.42578125" style="28" bestFit="1" customWidth="1"/>
    <col min="11522" max="11522" width="48.140625" style="28" customWidth="1"/>
    <col min="11523" max="11523" width="13.42578125" style="28" customWidth="1"/>
    <col min="11524" max="11524" width="8" style="28" customWidth="1"/>
    <col min="11525" max="11525" width="5.85546875" style="28" customWidth="1"/>
    <col min="11526" max="11526" width="9.7109375" style="28" customWidth="1"/>
    <col min="11527" max="11527" width="12.28515625" style="28" customWidth="1"/>
    <col min="11528" max="11528" width="18.28515625" style="28" customWidth="1"/>
    <col min="11529" max="11529" width="12.28515625" style="28" customWidth="1"/>
    <col min="11530" max="11530" width="12" style="28" customWidth="1"/>
    <col min="11531" max="11531" width="9.140625" style="28"/>
    <col min="11532" max="11532" width="5.28515625" style="28" customWidth="1"/>
    <col min="11533" max="11533" width="9.140625" style="28"/>
    <col min="11534" max="11534" width="26.85546875" style="28" customWidth="1"/>
    <col min="11535" max="11776" width="9.140625" style="28"/>
    <col min="11777" max="11777" width="4.42578125" style="28" bestFit="1" customWidth="1"/>
    <col min="11778" max="11778" width="48.140625" style="28" customWidth="1"/>
    <col min="11779" max="11779" width="13.42578125" style="28" customWidth="1"/>
    <col min="11780" max="11780" width="8" style="28" customWidth="1"/>
    <col min="11781" max="11781" width="5.85546875" style="28" customWidth="1"/>
    <col min="11782" max="11782" width="9.7109375" style="28" customWidth="1"/>
    <col min="11783" max="11783" width="12.28515625" style="28" customWidth="1"/>
    <col min="11784" max="11784" width="18.28515625" style="28" customWidth="1"/>
    <col min="11785" max="11785" width="12.28515625" style="28" customWidth="1"/>
    <col min="11786" max="11786" width="12" style="28" customWidth="1"/>
    <col min="11787" max="11787" width="9.140625" style="28"/>
    <col min="11788" max="11788" width="5.28515625" style="28" customWidth="1"/>
    <col min="11789" max="11789" width="9.140625" style="28"/>
    <col min="11790" max="11790" width="26.85546875" style="28" customWidth="1"/>
    <col min="11791" max="12032" width="9.140625" style="28"/>
    <col min="12033" max="12033" width="4.42578125" style="28" bestFit="1" customWidth="1"/>
    <col min="12034" max="12034" width="48.140625" style="28" customWidth="1"/>
    <col min="12035" max="12035" width="13.42578125" style="28" customWidth="1"/>
    <col min="12036" max="12036" width="8" style="28" customWidth="1"/>
    <col min="12037" max="12037" width="5.85546875" style="28" customWidth="1"/>
    <col min="12038" max="12038" width="9.7109375" style="28" customWidth="1"/>
    <col min="12039" max="12039" width="12.28515625" style="28" customWidth="1"/>
    <col min="12040" max="12040" width="18.28515625" style="28" customWidth="1"/>
    <col min="12041" max="12041" width="12.28515625" style="28" customWidth="1"/>
    <col min="12042" max="12042" width="12" style="28" customWidth="1"/>
    <col min="12043" max="12043" width="9.140625" style="28"/>
    <col min="12044" max="12044" width="5.28515625" style="28" customWidth="1"/>
    <col min="12045" max="12045" width="9.140625" style="28"/>
    <col min="12046" max="12046" width="26.85546875" style="28" customWidth="1"/>
    <col min="12047" max="12288" width="9.140625" style="28"/>
    <col min="12289" max="12289" width="4.42578125" style="28" bestFit="1" customWidth="1"/>
    <col min="12290" max="12290" width="48.140625" style="28" customWidth="1"/>
    <col min="12291" max="12291" width="13.42578125" style="28" customWidth="1"/>
    <col min="12292" max="12292" width="8" style="28" customWidth="1"/>
    <col min="12293" max="12293" width="5.85546875" style="28" customWidth="1"/>
    <col min="12294" max="12294" width="9.7109375" style="28" customWidth="1"/>
    <col min="12295" max="12295" width="12.28515625" style="28" customWidth="1"/>
    <col min="12296" max="12296" width="18.28515625" style="28" customWidth="1"/>
    <col min="12297" max="12297" width="12.28515625" style="28" customWidth="1"/>
    <col min="12298" max="12298" width="12" style="28" customWidth="1"/>
    <col min="12299" max="12299" width="9.140625" style="28"/>
    <col min="12300" max="12300" width="5.28515625" style="28" customWidth="1"/>
    <col min="12301" max="12301" width="9.140625" style="28"/>
    <col min="12302" max="12302" width="26.85546875" style="28" customWidth="1"/>
    <col min="12303" max="12544" width="9.140625" style="28"/>
    <col min="12545" max="12545" width="4.42578125" style="28" bestFit="1" customWidth="1"/>
    <col min="12546" max="12546" width="48.140625" style="28" customWidth="1"/>
    <col min="12547" max="12547" width="13.42578125" style="28" customWidth="1"/>
    <col min="12548" max="12548" width="8" style="28" customWidth="1"/>
    <col min="12549" max="12549" width="5.85546875" style="28" customWidth="1"/>
    <col min="12550" max="12550" width="9.7109375" style="28" customWidth="1"/>
    <col min="12551" max="12551" width="12.28515625" style="28" customWidth="1"/>
    <col min="12552" max="12552" width="18.28515625" style="28" customWidth="1"/>
    <col min="12553" max="12553" width="12.28515625" style="28" customWidth="1"/>
    <col min="12554" max="12554" width="12" style="28" customWidth="1"/>
    <col min="12555" max="12555" width="9.140625" style="28"/>
    <col min="12556" max="12556" width="5.28515625" style="28" customWidth="1"/>
    <col min="12557" max="12557" width="9.140625" style="28"/>
    <col min="12558" max="12558" width="26.85546875" style="28" customWidth="1"/>
    <col min="12559" max="12800" width="9.140625" style="28"/>
    <col min="12801" max="12801" width="4.42578125" style="28" bestFit="1" customWidth="1"/>
    <col min="12802" max="12802" width="48.140625" style="28" customWidth="1"/>
    <col min="12803" max="12803" width="13.42578125" style="28" customWidth="1"/>
    <col min="12804" max="12804" width="8" style="28" customWidth="1"/>
    <col min="12805" max="12805" width="5.85546875" style="28" customWidth="1"/>
    <col min="12806" max="12806" width="9.7109375" style="28" customWidth="1"/>
    <col min="12807" max="12807" width="12.28515625" style="28" customWidth="1"/>
    <col min="12808" max="12808" width="18.28515625" style="28" customWidth="1"/>
    <col min="12809" max="12809" width="12.28515625" style="28" customWidth="1"/>
    <col min="12810" max="12810" width="12" style="28" customWidth="1"/>
    <col min="12811" max="12811" width="9.140625" style="28"/>
    <col min="12812" max="12812" width="5.28515625" style="28" customWidth="1"/>
    <col min="12813" max="12813" width="9.140625" style="28"/>
    <col min="12814" max="12814" width="26.85546875" style="28" customWidth="1"/>
    <col min="12815" max="13056" width="9.140625" style="28"/>
    <col min="13057" max="13057" width="4.42578125" style="28" bestFit="1" customWidth="1"/>
    <col min="13058" max="13058" width="48.140625" style="28" customWidth="1"/>
    <col min="13059" max="13059" width="13.42578125" style="28" customWidth="1"/>
    <col min="13060" max="13060" width="8" style="28" customWidth="1"/>
    <col min="13061" max="13061" width="5.85546875" style="28" customWidth="1"/>
    <col min="13062" max="13062" width="9.7109375" style="28" customWidth="1"/>
    <col min="13063" max="13063" width="12.28515625" style="28" customWidth="1"/>
    <col min="13064" max="13064" width="18.28515625" style="28" customWidth="1"/>
    <col min="13065" max="13065" width="12.28515625" style="28" customWidth="1"/>
    <col min="13066" max="13066" width="12" style="28" customWidth="1"/>
    <col min="13067" max="13067" width="9.140625" style="28"/>
    <col min="13068" max="13068" width="5.28515625" style="28" customWidth="1"/>
    <col min="13069" max="13069" width="9.140625" style="28"/>
    <col min="13070" max="13070" width="26.85546875" style="28" customWidth="1"/>
    <col min="13071" max="13312" width="9.140625" style="28"/>
    <col min="13313" max="13313" width="4.42578125" style="28" bestFit="1" customWidth="1"/>
    <col min="13314" max="13314" width="48.140625" style="28" customWidth="1"/>
    <col min="13315" max="13315" width="13.42578125" style="28" customWidth="1"/>
    <col min="13316" max="13316" width="8" style="28" customWidth="1"/>
    <col min="13317" max="13317" width="5.85546875" style="28" customWidth="1"/>
    <col min="13318" max="13318" width="9.7109375" style="28" customWidth="1"/>
    <col min="13319" max="13319" width="12.28515625" style="28" customWidth="1"/>
    <col min="13320" max="13320" width="18.28515625" style="28" customWidth="1"/>
    <col min="13321" max="13321" width="12.28515625" style="28" customWidth="1"/>
    <col min="13322" max="13322" width="12" style="28" customWidth="1"/>
    <col min="13323" max="13323" width="9.140625" style="28"/>
    <col min="13324" max="13324" width="5.28515625" style="28" customWidth="1"/>
    <col min="13325" max="13325" width="9.140625" style="28"/>
    <col min="13326" max="13326" width="26.85546875" style="28" customWidth="1"/>
    <col min="13327" max="13568" width="9.140625" style="28"/>
    <col min="13569" max="13569" width="4.42578125" style="28" bestFit="1" customWidth="1"/>
    <col min="13570" max="13570" width="48.140625" style="28" customWidth="1"/>
    <col min="13571" max="13571" width="13.42578125" style="28" customWidth="1"/>
    <col min="13572" max="13572" width="8" style="28" customWidth="1"/>
    <col min="13573" max="13573" width="5.85546875" style="28" customWidth="1"/>
    <col min="13574" max="13574" width="9.7109375" style="28" customWidth="1"/>
    <col min="13575" max="13575" width="12.28515625" style="28" customWidth="1"/>
    <col min="13576" max="13576" width="18.28515625" style="28" customWidth="1"/>
    <col min="13577" max="13577" width="12.28515625" style="28" customWidth="1"/>
    <col min="13578" max="13578" width="12" style="28" customWidth="1"/>
    <col min="13579" max="13579" width="9.140625" style="28"/>
    <col min="13580" max="13580" width="5.28515625" style="28" customWidth="1"/>
    <col min="13581" max="13581" width="9.140625" style="28"/>
    <col min="13582" max="13582" width="26.85546875" style="28" customWidth="1"/>
    <col min="13583" max="13824" width="9.140625" style="28"/>
    <col min="13825" max="13825" width="4.42578125" style="28" bestFit="1" customWidth="1"/>
    <col min="13826" max="13826" width="48.140625" style="28" customWidth="1"/>
    <col min="13827" max="13827" width="13.42578125" style="28" customWidth="1"/>
    <col min="13828" max="13828" width="8" style="28" customWidth="1"/>
    <col min="13829" max="13829" width="5.85546875" style="28" customWidth="1"/>
    <col min="13830" max="13830" width="9.7109375" style="28" customWidth="1"/>
    <col min="13831" max="13831" width="12.28515625" style="28" customWidth="1"/>
    <col min="13832" max="13832" width="18.28515625" style="28" customWidth="1"/>
    <col min="13833" max="13833" width="12.28515625" style="28" customWidth="1"/>
    <col min="13834" max="13834" width="12" style="28" customWidth="1"/>
    <col min="13835" max="13835" width="9.140625" style="28"/>
    <col min="13836" max="13836" width="5.28515625" style="28" customWidth="1"/>
    <col min="13837" max="13837" width="9.140625" style="28"/>
    <col min="13838" max="13838" width="26.85546875" style="28" customWidth="1"/>
    <col min="13839" max="14080" width="9.140625" style="28"/>
    <col min="14081" max="14081" width="4.42578125" style="28" bestFit="1" customWidth="1"/>
    <col min="14082" max="14082" width="48.140625" style="28" customWidth="1"/>
    <col min="14083" max="14083" width="13.42578125" style="28" customWidth="1"/>
    <col min="14084" max="14084" width="8" style="28" customWidth="1"/>
    <col min="14085" max="14085" width="5.85546875" style="28" customWidth="1"/>
    <col min="14086" max="14086" width="9.7109375" style="28" customWidth="1"/>
    <col min="14087" max="14087" width="12.28515625" style="28" customWidth="1"/>
    <col min="14088" max="14088" width="18.28515625" style="28" customWidth="1"/>
    <col min="14089" max="14089" width="12.28515625" style="28" customWidth="1"/>
    <col min="14090" max="14090" width="12" style="28" customWidth="1"/>
    <col min="14091" max="14091" width="9.140625" style="28"/>
    <col min="14092" max="14092" width="5.28515625" style="28" customWidth="1"/>
    <col min="14093" max="14093" width="9.140625" style="28"/>
    <col min="14094" max="14094" width="26.85546875" style="28" customWidth="1"/>
    <col min="14095" max="14336" width="9.140625" style="28"/>
    <col min="14337" max="14337" width="4.42578125" style="28" bestFit="1" customWidth="1"/>
    <col min="14338" max="14338" width="48.140625" style="28" customWidth="1"/>
    <col min="14339" max="14339" width="13.42578125" style="28" customWidth="1"/>
    <col min="14340" max="14340" width="8" style="28" customWidth="1"/>
    <col min="14341" max="14341" width="5.85546875" style="28" customWidth="1"/>
    <col min="14342" max="14342" width="9.7109375" style="28" customWidth="1"/>
    <col min="14343" max="14343" width="12.28515625" style="28" customWidth="1"/>
    <col min="14344" max="14344" width="18.28515625" style="28" customWidth="1"/>
    <col min="14345" max="14345" width="12.28515625" style="28" customWidth="1"/>
    <col min="14346" max="14346" width="12" style="28" customWidth="1"/>
    <col min="14347" max="14347" width="9.140625" style="28"/>
    <col min="14348" max="14348" width="5.28515625" style="28" customWidth="1"/>
    <col min="14349" max="14349" width="9.140625" style="28"/>
    <col min="14350" max="14350" width="26.85546875" style="28" customWidth="1"/>
    <col min="14351" max="14592" width="9.140625" style="28"/>
    <col min="14593" max="14593" width="4.42578125" style="28" bestFit="1" customWidth="1"/>
    <col min="14594" max="14594" width="48.140625" style="28" customWidth="1"/>
    <col min="14595" max="14595" width="13.42578125" style="28" customWidth="1"/>
    <col min="14596" max="14596" width="8" style="28" customWidth="1"/>
    <col min="14597" max="14597" width="5.85546875" style="28" customWidth="1"/>
    <col min="14598" max="14598" width="9.7109375" style="28" customWidth="1"/>
    <col min="14599" max="14599" width="12.28515625" style="28" customWidth="1"/>
    <col min="14600" max="14600" width="18.28515625" style="28" customWidth="1"/>
    <col min="14601" max="14601" width="12.28515625" style="28" customWidth="1"/>
    <col min="14602" max="14602" width="12" style="28" customWidth="1"/>
    <col min="14603" max="14603" width="9.140625" style="28"/>
    <col min="14604" max="14604" width="5.28515625" style="28" customWidth="1"/>
    <col min="14605" max="14605" width="9.140625" style="28"/>
    <col min="14606" max="14606" width="26.85546875" style="28" customWidth="1"/>
    <col min="14607" max="14848" width="9.140625" style="28"/>
    <col min="14849" max="14849" width="4.42578125" style="28" bestFit="1" customWidth="1"/>
    <col min="14850" max="14850" width="48.140625" style="28" customWidth="1"/>
    <col min="14851" max="14851" width="13.42578125" style="28" customWidth="1"/>
    <col min="14852" max="14852" width="8" style="28" customWidth="1"/>
    <col min="14853" max="14853" width="5.85546875" style="28" customWidth="1"/>
    <col min="14854" max="14854" width="9.7109375" style="28" customWidth="1"/>
    <col min="14855" max="14855" width="12.28515625" style="28" customWidth="1"/>
    <col min="14856" max="14856" width="18.28515625" style="28" customWidth="1"/>
    <col min="14857" max="14857" width="12.28515625" style="28" customWidth="1"/>
    <col min="14858" max="14858" width="12" style="28" customWidth="1"/>
    <col min="14859" max="14859" width="9.140625" style="28"/>
    <col min="14860" max="14860" width="5.28515625" style="28" customWidth="1"/>
    <col min="14861" max="14861" width="9.140625" style="28"/>
    <col min="14862" max="14862" width="26.85546875" style="28" customWidth="1"/>
    <col min="14863" max="15104" width="9.140625" style="28"/>
    <col min="15105" max="15105" width="4.42578125" style="28" bestFit="1" customWidth="1"/>
    <col min="15106" max="15106" width="48.140625" style="28" customWidth="1"/>
    <col min="15107" max="15107" width="13.42578125" style="28" customWidth="1"/>
    <col min="15108" max="15108" width="8" style="28" customWidth="1"/>
    <col min="15109" max="15109" width="5.85546875" style="28" customWidth="1"/>
    <col min="15110" max="15110" width="9.7109375" style="28" customWidth="1"/>
    <col min="15111" max="15111" width="12.28515625" style="28" customWidth="1"/>
    <col min="15112" max="15112" width="18.28515625" style="28" customWidth="1"/>
    <col min="15113" max="15113" width="12.28515625" style="28" customWidth="1"/>
    <col min="15114" max="15114" width="12" style="28" customWidth="1"/>
    <col min="15115" max="15115" width="9.140625" style="28"/>
    <col min="15116" max="15116" width="5.28515625" style="28" customWidth="1"/>
    <col min="15117" max="15117" width="9.140625" style="28"/>
    <col min="15118" max="15118" width="26.85546875" style="28" customWidth="1"/>
    <col min="15119" max="15360" width="9.140625" style="28"/>
    <col min="15361" max="15361" width="4.42578125" style="28" bestFit="1" customWidth="1"/>
    <col min="15362" max="15362" width="48.140625" style="28" customWidth="1"/>
    <col min="15363" max="15363" width="13.42578125" style="28" customWidth="1"/>
    <col min="15364" max="15364" width="8" style="28" customWidth="1"/>
    <col min="15365" max="15365" width="5.85546875" style="28" customWidth="1"/>
    <col min="15366" max="15366" width="9.7109375" style="28" customWidth="1"/>
    <col min="15367" max="15367" width="12.28515625" style="28" customWidth="1"/>
    <col min="15368" max="15368" width="18.28515625" style="28" customWidth="1"/>
    <col min="15369" max="15369" width="12.28515625" style="28" customWidth="1"/>
    <col min="15370" max="15370" width="12" style="28" customWidth="1"/>
    <col min="15371" max="15371" width="9.140625" style="28"/>
    <col min="15372" max="15372" width="5.28515625" style="28" customWidth="1"/>
    <col min="15373" max="15373" width="9.140625" style="28"/>
    <col min="15374" max="15374" width="26.85546875" style="28" customWidth="1"/>
    <col min="15375" max="15616" width="9.140625" style="28"/>
    <col min="15617" max="15617" width="4.42578125" style="28" bestFit="1" customWidth="1"/>
    <col min="15618" max="15618" width="48.140625" style="28" customWidth="1"/>
    <col min="15619" max="15619" width="13.42578125" style="28" customWidth="1"/>
    <col min="15620" max="15620" width="8" style="28" customWidth="1"/>
    <col min="15621" max="15621" width="5.85546875" style="28" customWidth="1"/>
    <col min="15622" max="15622" width="9.7109375" style="28" customWidth="1"/>
    <col min="15623" max="15623" width="12.28515625" style="28" customWidth="1"/>
    <col min="15624" max="15624" width="18.28515625" style="28" customWidth="1"/>
    <col min="15625" max="15625" width="12.28515625" style="28" customWidth="1"/>
    <col min="15626" max="15626" width="12" style="28" customWidth="1"/>
    <col min="15627" max="15627" width="9.140625" style="28"/>
    <col min="15628" max="15628" width="5.28515625" style="28" customWidth="1"/>
    <col min="15629" max="15629" width="9.140625" style="28"/>
    <col min="15630" max="15630" width="26.85546875" style="28" customWidth="1"/>
    <col min="15631" max="15872" width="9.140625" style="28"/>
    <col min="15873" max="15873" width="4.42578125" style="28" bestFit="1" customWidth="1"/>
    <col min="15874" max="15874" width="48.140625" style="28" customWidth="1"/>
    <col min="15875" max="15875" width="13.42578125" style="28" customWidth="1"/>
    <col min="15876" max="15876" width="8" style="28" customWidth="1"/>
    <col min="15877" max="15877" width="5.85546875" style="28" customWidth="1"/>
    <col min="15878" max="15878" width="9.7109375" style="28" customWidth="1"/>
    <col min="15879" max="15879" width="12.28515625" style="28" customWidth="1"/>
    <col min="15880" max="15880" width="18.28515625" style="28" customWidth="1"/>
    <col min="15881" max="15881" width="12.28515625" style="28" customWidth="1"/>
    <col min="15882" max="15882" width="12" style="28" customWidth="1"/>
    <col min="15883" max="15883" width="9.140625" style="28"/>
    <col min="15884" max="15884" width="5.28515625" style="28" customWidth="1"/>
    <col min="15885" max="15885" width="9.140625" style="28"/>
    <col min="15886" max="15886" width="26.85546875" style="28" customWidth="1"/>
    <col min="15887" max="16128" width="9.140625" style="28"/>
    <col min="16129" max="16129" width="4.42578125" style="28" bestFit="1" customWidth="1"/>
    <col min="16130" max="16130" width="48.140625" style="28" customWidth="1"/>
    <col min="16131" max="16131" width="13.42578125" style="28" customWidth="1"/>
    <col min="16132" max="16132" width="8" style="28" customWidth="1"/>
    <col min="16133" max="16133" width="5.85546875" style="28" customWidth="1"/>
    <col min="16134" max="16134" width="9.7109375" style="28" customWidth="1"/>
    <col min="16135" max="16135" width="12.28515625" style="28" customWidth="1"/>
    <col min="16136" max="16136" width="18.28515625" style="28" customWidth="1"/>
    <col min="16137" max="16137" width="12.28515625" style="28" customWidth="1"/>
    <col min="16138" max="16138" width="12" style="28" customWidth="1"/>
    <col min="16139" max="16139" width="9.140625" style="28"/>
    <col min="16140" max="16140" width="5.28515625" style="28" customWidth="1"/>
    <col min="16141" max="16141" width="9.140625" style="28"/>
    <col min="16142" max="16142" width="26.85546875" style="28" customWidth="1"/>
    <col min="16143" max="16384" width="9.140625" style="28"/>
  </cols>
  <sheetData>
    <row r="1" spans="1:14" ht="18">
      <c r="A1" s="557" t="s">
        <v>146</v>
      </c>
      <c r="B1" s="2016" t="s">
        <v>147</v>
      </c>
      <c r="C1" s="2016"/>
      <c r="D1" s="2016"/>
      <c r="E1" s="659"/>
      <c r="F1" s="659"/>
      <c r="G1" s="659"/>
    </row>
    <row r="2" spans="1:14" ht="10.5" customHeight="1">
      <c r="A2" s="557"/>
      <c r="B2" s="622"/>
      <c r="C2" s="622"/>
      <c r="D2" s="622"/>
      <c r="E2" s="659"/>
      <c r="F2" s="659"/>
      <c r="G2" s="659"/>
    </row>
    <row r="3" spans="1:14" ht="23.25" customHeight="1">
      <c r="A3" s="557"/>
      <c r="B3" s="1955" t="s">
        <v>148</v>
      </c>
      <c r="C3" s="1955"/>
      <c r="D3" s="1955"/>
      <c r="E3" s="1955"/>
      <c r="F3" s="1955"/>
      <c r="G3" s="1955"/>
      <c r="I3" s="660"/>
      <c r="J3" s="660"/>
      <c r="K3" s="660"/>
      <c r="L3" s="660"/>
      <c r="M3" s="660"/>
      <c r="N3" s="660"/>
    </row>
    <row r="4" spans="1:14" ht="17.25" customHeight="1">
      <c r="A4" s="557"/>
      <c r="B4" s="633"/>
      <c r="C4" s="633"/>
      <c r="D4" s="633"/>
      <c r="E4" s="633"/>
      <c r="F4" s="633"/>
      <c r="G4" s="634" t="s">
        <v>2699</v>
      </c>
      <c r="I4" s="660"/>
      <c r="J4" s="660"/>
      <c r="K4" s="660"/>
      <c r="L4" s="660"/>
      <c r="M4" s="660"/>
      <c r="N4" s="660"/>
    </row>
    <row r="5" spans="1:14" ht="11.25" customHeight="1">
      <c r="A5" s="557"/>
      <c r="B5" s="633"/>
      <c r="C5" s="633"/>
      <c r="D5" s="633"/>
      <c r="E5" s="633"/>
      <c r="F5" s="633"/>
      <c r="I5" s="660"/>
      <c r="J5" s="660"/>
      <c r="K5" s="660"/>
      <c r="L5" s="660"/>
      <c r="M5" s="660"/>
      <c r="N5" s="660"/>
    </row>
    <row r="6" spans="1:14" ht="30">
      <c r="A6" s="570" t="s">
        <v>2</v>
      </c>
      <c r="B6" s="636" t="s">
        <v>3</v>
      </c>
      <c r="C6" s="638" t="s">
        <v>4</v>
      </c>
      <c r="D6" s="636" t="s">
        <v>5</v>
      </c>
      <c r="E6" s="636" t="s">
        <v>74</v>
      </c>
      <c r="F6" s="508" t="s">
        <v>139</v>
      </c>
      <c r="G6" s="508" t="s">
        <v>10</v>
      </c>
    </row>
    <row r="7" spans="1:14" ht="13.5">
      <c r="A7" s="661">
        <v>1</v>
      </c>
      <c r="B7" s="353">
        <v>2</v>
      </c>
      <c r="C7" s="662" t="s">
        <v>149</v>
      </c>
      <c r="D7" s="353">
        <v>4</v>
      </c>
      <c r="E7" s="353">
        <v>5</v>
      </c>
      <c r="F7" s="663">
        <v>6</v>
      </c>
      <c r="G7" s="663">
        <v>7</v>
      </c>
    </row>
    <row r="8" spans="1:14" ht="17.25" customHeight="1">
      <c r="A8" s="392">
        <v>1</v>
      </c>
      <c r="B8" s="664" t="s">
        <v>150</v>
      </c>
      <c r="C8" s="644">
        <v>7130830057</v>
      </c>
      <c r="D8" s="392" t="s">
        <v>118</v>
      </c>
      <c r="E8" s="392">
        <v>3.03</v>
      </c>
      <c r="F8" s="253">
        <f>VLOOKUP(C8,'SOR RATE 2025-26'!A:D,4,0)</f>
        <v>54296.53</v>
      </c>
      <c r="G8" s="253">
        <f>F8*E8</f>
        <v>164518.4859</v>
      </c>
      <c r="H8" s="588"/>
      <c r="I8" s="588"/>
      <c r="J8" s="588"/>
      <c r="K8" s="291"/>
      <c r="L8" s="291"/>
    </row>
    <row r="9" spans="1:14" ht="17.25" customHeight="1">
      <c r="A9" s="392">
        <v>2</v>
      </c>
      <c r="B9" s="251" t="s">
        <v>141</v>
      </c>
      <c r="C9" s="644">
        <v>7130810511</v>
      </c>
      <c r="D9" s="392" t="s">
        <v>12</v>
      </c>
      <c r="E9" s="392">
        <v>1</v>
      </c>
      <c r="F9" s="253">
        <f>VLOOKUP(C9,'SOR RATE 2025-26'!A:D,4,0)</f>
        <v>2949.07</v>
      </c>
      <c r="G9" s="253">
        <f>F9*E9</f>
        <v>2949.07</v>
      </c>
      <c r="H9" s="588"/>
      <c r="J9" s="588"/>
      <c r="K9" s="291"/>
      <c r="L9" s="291"/>
    </row>
    <row r="10" spans="1:14" ht="17.25" customHeight="1">
      <c r="A10" s="392">
        <v>3</v>
      </c>
      <c r="B10" s="664" t="s">
        <v>142</v>
      </c>
      <c r="C10" s="644">
        <v>7130870043</v>
      </c>
      <c r="D10" s="392" t="s">
        <v>25</v>
      </c>
      <c r="E10" s="392">
        <v>35</v>
      </c>
      <c r="F10" s="253">
        <f>VLOOKUP(C10,'SOR RATE 2025-26'!A:D,4,0)/1000</f>
        <v>71.584320000000005</v>
      </c>
      <c r="G10" s="253">
        <f>E10*F10</f>
        <v>2505.4512</v>
      </c>
      <c r="H10" s="588"/>
      <c r="I10" s="588"/>
      <c r="J10" s="588"/>
      <c r="K10" s="291"/>
      <c r="L10" s="291"/>
    </row>
    <row r="11" spans="1:14" ht="17.25" customHeight="1">
      <c r="A11" s="392">
        <v>4</v>
      </c>
      <c r="B11" s="664" t="s">
        <v>143</v>
      </c>
      <c r="C11" s="644">
        <v>7130810026</v>
      </c>
      <c r="D11" s="392" t="s">
        <v>15</v>
      </c>
      <c r="E11" s="392">
        <v>2</v>
      </c>
      <c r="F11" s="253">
        <f>VLOOKUP(C11,'SOR RATE 2025-26'!A:D,4,0)</f>
        <v>334.5</v>
      </c>
      <c r="G11" s="253">
        <f t="shared" ref="G11" si="0">E11*F11</f>
        <v>669</v>
      </c>
      <c r="H11" s="588"/>
      <c r="I11" s="588"/>
      <c r="J11" s="588"/>
      <c r="K11" s="291"/>
      <c r="L11" s="291"/>
    </row>
    <row r="12" spans="1:14" ht="17.25" customHeight="1">
      <c r="A12" s="392">
        <v>5</v>
      </c>
      <c r="B12" s="645" t="s">
        <v>144</v>
      </c>
      <c r="C12" s="644">
        <v>7130860077</v>
      </c>
      <c r="D12" s="392" t="s">
        <v>25</v>
      </c>
      <c r="E12" s="392">
        <v>11</v>
      </c>
      <c r="F12" s="253">
        <f>VLOOKUP(C12,'SOR RATE 2025-26'!A:D,4,0)/1000</f>
        <v>91.533670000000001</v>
      </c>
      <c r="G12" s="253">
        <f>E12*F12</f>
        <v>1006.87037</v>
      </c>
      <c r="H12" s="588"/>
      <c r="I12" s="588"/>
      <c r="J12" s="588"/>
      <c r="K12" s="291"/>
      <c r="L12" s="291"/>
    </row>
    <row r="13" spans="1:14" ht="17.25" customHeight="1">
      <c r="A13" s="392">
        <v>6</v>
      </c>
      <c r="B13" s="664" t="s">
        <v>125</v>
      </c>
      <c r="C13" s="644">
        <v>7130860032</v>
      </c>
      <c r="D13" s="392" t="s">
        <v>12</v>
      </c>
      <c r="E13" s="392">
        <v>2</v>
      </c>
      <c r="F13" s="253">
        <f>VLOOKUP(C13,'SOR RATE 2025-26'!A:D,4,0)</f>
        <v>585.41999999999996</v>
      </c>
      <c r="G13" s="253">
        <f>E13*F13</f>
        <v>1170.8399999999999</v>
      </c>
      <c r="H13" s="588"/>
      <c r="I13" s="588"/>
      <c r="J13" s="588"/>
      <c r="K13" s="291"/>
      <c r="L13" s="291"/>
    </row>
    <row r="14" spans="1:14" ht="17.25" customHeight="1">
      <c r="A14" s="392">
        <v>7</v>
      </c>
      <c r="B14" s="251" t="s">
        <v>145</v>
      </c>
      <c r="C14" s="644">
        <v>7130620013</v>
      </c>
      <c r="D14" s="392" t="s">
        <v>55</v>
      </c>
      <c r="E14" s="392">
        <v>4</v>
      </c>
      <c r="F14" s="253">
        <f>VLOOKUP(C14,'SOR RATE 2025-26'!A:D,4,0)</f>
        <v>156.63999999999999</v>
      </c>
      <c r="G14" s="253">
        <f>E14*F14</f>
        <v>626.55999999999995</v>
      </c>
      <c r="H14" s="588"/>
      <c r="I14" s="588"/>
      <c r="J14" s="588"/>
      <c r="K14" s="291"/>
      <c r="L14" s="291"/>
    </row>
    <row r="15" spans="1:14" ht="17.25" customHeight="1">
      <c r="A15" s="619">
        <v>8</v>
      </c>
      <c r="B15" s="648" t="s">
        <v>45</v>
      </c>
      <c r="C15" s="665"/>
      <c r="D15" s="666"/>
      <c r="E15" s="667"/>
      <c r="F15" s="667"/>
      <c r="G15" s="620">
        <f>SUM(G8:G14)</f>
        <v>173446.27747</v>
      </c>
      <c r="H15" s="291"/>
      <c r="I15" s="291"/>
      <c r="J15" s="588"/>
      <c r="K15" s="291"/>
      <c r="L15" s="291"/>
    </row>
    <row r="16" spans="1:14" ht="17.25" customHeight="1">
      <c r="A16" s="619">
        <v>9</v>
      </c>
      <c r="B16" s="255" t="s">
        <v>46</v>
      </c>
      <c r="C16" s="665"/>
      <c r="D16" s="666"/>
      <c r="E16" s="667"/>
      <c r="F16" s="667"/>
      <c r="G16" s="620">
        <f>G15/1.18</f>
        <v>146988.37073728815</v>
      </c>
      <c r="H16" s="309"/>
      <c r="I16" s="291"/>
      <c r="J16" s="588"/>
      <c r="K16" s="291"/>
      <c r="L16" s="291"/>
    </row>
    <row r="17" spans="1:20" ht="17.25" customHeight="1">
      <c r="A17" s="392">
        <v>10</v>
      </c>
      <c r="B17" s="258" t="s">
        <v>2008</v>
      </c>
      <c r="C17" s="665"/>
      <c r="D17" s="666"/>
      <c r="E17" s="667"/>
      <c r="F17" s="392">
        <v>7.4999999999999997E-2</v>
      </c>
      <c r="G17" s="253">
        <f>F17*G16</f>
        <v>11024.12780529661</v>
      </c>
      <c r="H17" s="308"/>
      <c r="I17" s="291"/>
      <c r="J17" s="588"/>
      <c r="K17" s="291"/>
      <c r="L17" s="291"/>
    </row>
    <row r="18" spans="1:20" ht="30.75" customHeight="1">
      <c r="A18" s="392">
        <v>11</v>
      </c>
      <c r="B18" s="514" t="s">
        <v>1316</v>
      </c>
      <c r="C18" s="668"/>
      <c r="D18" s="664"/>
      <c r="E18" s="392"/>
      <c r="F18" s="253"/>
      <c r="G18" s="253">
        <v>20636.98</v>
      </c>
      <c r="H18" s="291"/>
      <c r="I18" s="291"/>
      <c r="J18" s="669"/>
      <c r="K18" s="291"/>
      <c r="L18" s="291"/>
    </row>
    <row r="19" spans="1:20" ht="22.5" customHeight="1">
      <c r="A19" s="392">
        <v>12</v>
      </c>
      <c r="B19" s="295" t="s">
        <v>1902</v>
      </c>
      <c r="C19" s="668"/>
      <c r="D19" s="664"/>
      <c r="E19" s="392"/>
      <c r="F19" s="253"/>
      <c r="G19" s="618"/>
      <c r="H19" s="308"/>
      <c r="I19" s="291"/>
      <c r="J19" s="669"/>
      <c r="K19" s="291"/>
      <c r="L19" s="291"/>
    </row>
    <row r="20" spans="1:20" ht="20.25" customHeight="1">
      <c r="A20" s="392" t="s">
        <v>1358</v>
      </c>
      <c r="B20" s="295" t="s">
        <v>1918</v>
      </c>
      <c r="C20" s="668"/>
      <c r="D20" s="664"/>
      <c r="E20" s="392"/>
      <c r="F20" s="342">
        <v>0.02</v>
      </c>
      <c r="G20" s="618">
        <f>F20*G16</f>
        <v>2939.7674147457628</v>
      </c>
      <c r="I20" s="291"/>
      <c r="J20" s="669"/>
      <c r="K20" s="291"/>
      <c r="L20" s="291"/>
    </row>
    <row r="21" spans="1:20" ht="30" customHeight="1">
      <c r="A21" s="392">
        <v>13</v>
      </c>
      <c r="B21" s="670" t="s">
        <v>1340</v>
      </c>
      <c r="C21" s="652"/>
      <c r="D21" s="652"/>
      <c r="E21" s="652"/>
      <c r="F21" s="652"/>
      <c r="G21" s="618">
        <f>(((27448.91/1.18)*3.03)/2)*0.04</f>
        <v>1409.6643610169492</v>
      </c>
      <c r="H21" s="165"/>
      <c r="I21" s="1801"/>
      <c r="J21" s="581"/>
      <c r="K21" s="291"/>
      <c r="L21" s="291"/>
    </row>
    <row r="22" spans="1:20" ht="30.75" customHeight="1">
      <c r="A22" s="392">
        <v>14</v>
      </c>
      <c r="B22" s="303" t="s">
        <v>2674</v>
      </c>
      <c r="C22" s="668"/>
      <c r="D22" s="664"/>
      <c r="E22" s="392"/>
      <c r="F22" s="253"/>
      <c r="G22" s="618">
        <f>(G21+G20+G18+G17+G16)*0.125</f>
        <v>22874.863789793431</v>
      </c>
      <c r="H22" s="696"/>
      <c r="I22" s="291"/>
      <c r="J22" s="669"/>
      <c r="K22" s="291"/>
      <c r="L22" s="291"/>
    </row>
    <row r="23" spans="1:20" ht="34.5" customHeight="1">
      <c r="A23" s="619">
        <v>15</v>
      </c>
      <c r="B23" s="263" t="s">
        <v>1908</v>
      </c>
      <c r="C23" s="671"/>
      <c r="D23" s="671"/>
      <c r="E23" s="671"/>
      <c r="F23" s="671"/>
      <c r="G23" s="620">
        <f>G22+G21+G20+G18+G17+G16</f>
        <v>205873.7741081409</v>
      </c>
      <c r="H23" s="653"/>
      <c r="I23" s="291"/>
      <c r="J23" s="291"/>
      <c r="K23" s="291"/>
      <c r="L23" s="291"/>
    </row>
    <row r="24" spans="1:20" ht="18" customHeight="1">
      <c r="A24" s="392">
        <v>16</v>
      </c>
      <c r="B24" s="258" t="s">
        <v>1873</v>
      </c>
      <c r="C24" s="672"/>
      <c r="D24" s="672"/>
      <c r="E24" s="672"/>
      <c r="F24" s="654">
        <v>0.09</v>
      </c>
      <c r="G24" s="253">
        <f>G23*F24</f>
        <v>18528.639669732682</v>
      </c>
      <c r="H24" s="653"/>
      <c r="I24" s="291"/>
      <c r="K24" s="291"/>
      <c r="L24" s="291"/>
    </row>
    <row r="25" spans="1:20" ht="18" customHeight="1">
      <c r="A25" s="392">
        <v>17</v>
      </c>
      <c r="B25" s="258" t="s">
        <v>1874</v>
      </c>
      <c r="C25" s="672"/>
      <c r="D25" s="672"/>
      <c r="E25" s="672"/>
      <c r="F25" s="654">
        <v>0.09</v>
      </c>
      <c r="G25" s="253">
        <f>G23*F25</f>
        <v>18528.639669732682</v>
      </c>
      <c r="H25" s="411"/>
      <c r="I25" s="291"/>
      <c r="J25" s="291"/>
      <c r="K25" s="291"/>
      <c r="L25" s="291"/>
    </row>
    <row r="26" spans="1:20" ht="19.5" customHeight="1">
      <c r="A26" s="619">
        <v>18</v>
      </c>
      <c r="B26" s="263" t="s">
        <v>1875</v>
      </c>
      <c r="C26" s="664"/>
      <c r="D26" s="664"/>
      <c r="E26" s="664"/>
      <c r="F26" s="664"/>
      <c r="G26" s="253">
        <f>G23+G24+G25</f>
        <v>242931.05344760627</v>
      </c>
      <c r="H26" s="291"/>
      <c r="I26" s="291"/>
      <c r="J26" s="291"/>
      <c r="K26" s="291"/>
      <c r="L26" s="291"/>
    </row>
    <row r="27" spans="1:20" ht="21" customHeight="1">
      <c r="A27" s="619">
        <v>19</v>
      </c>
      <c r="B27" s="263" t="s">
        <v>49</v>
      </c>
      <c r="C27" s="624"/>
      <c r="D27" s="624"/>
      <c r="E27" s="624"/>
      <c r="F27" s="624"/>
      <c r="G27" s="620">
        <f>ROUND(G26,0)</f>
        <v>242931</v>
      </c>
      <c r="H27" s="291"/>
      <c r="I27" s="291"/>
      <c r="J27" s="291"/>
      <c r="K27" s="291"/>
      <c r="L27" s="291"/>
    </row>
    <row r="28" spans="1:20">
      <c r="A28" s="379"/>
      <c r="B28" s="291"/>
      <c r="C28" s="291"/>
      <c r="D28" s="291"/>
      <c r="E28" s="291"/>
      <c r="F28" s="291"/>
      <c r="G28" s="291"/>
    </row>
    <row r="29" spans="1:20" s="629" customFormat="1" ht="18.75" customHeight="1">
      <c r="A29" s="361"/>
      <c r="B29" s="1941" t="s">
        <v>1447</v>
      </c>
      <c r="C29" s="1941"/>
      <c r="D29" s="1941"/>
      <c r="E29" s="1941"/>
      <c r="F29" s="1941"/>
      <c r="G29" s="1941"/>
      <c r="H29" s="1941"/>
      <c r="I29" s="364"/>
      <c r="J29" s="364"/>
      <c r="K29" s="364"/>
      <c r="L29" s="364"/>
      <c r="M29" s="364"/>
      <c r="N29" s="364"/>
      <c r="O29" s="364"/>
      <c r="P29" s="364"/>
      <c r="Q29" s="364"/>
      <c r="R29" s="364"/>
      <c r="S29" s="364"/>
    </row>
    <row r="30" spans="1:20" s="629" customFormat="1" ht="17.25" customHeight="1">
      <c r="A30" s="363"/>
      <c r="B30" s="1942" t="s">
        <v>1448</v>
      </c>
      <c r="C30" s="1942"/>
      <c r="D30" s="1942"/>
      <c r="E30" s="1942"/>
      <c r="F30" s="1942"/>
      <c r="G30" s="1942"/>
      <c r="H30" s="1942"/>
      <c r="I30" s="366"/>
      <c r="J30" s="366"/>
      <c r="K30" s="630"/>
      <c r="L30" s="366"/>
      <c r="M30" s="366"/>
      <c r="N30" s="630"/>
      <c r="O30" s="630"/>
      <c r="P30" s="630"/>
      <c r="Q30" s="630"/>
      <c r="R30" s="630"/>
      <c r="S30" s="630"/>
    </row>
    <row r="31" spans="1:20" s="629" customFormat="1">
      <c r="A31" s="363"/>
      <c r="B31" s="364"/>
      <c r="C31" s="365"/>
      <c r="D31" s="366"/>
      <c r="E31" s="363"/>
      <c r="F31" s="366"/>
      <c r="G31" s="366"/>
      <c r="H31" s="363"/>
      <c r="I31" s="366"/>
      <c r="J31" s="366"/>
      <c r="K31" s="363"/>
      <c r="L31" s="366"/>
      <c r="M31" s="366"/>
      <c r="N31" s="363"/>
      <c r="P31" s="630"/>
      <c r="Q31" s="630"/>
      <c r="R31" s="630"/>
      <c r="S31" s="630"/>
      <c r="T31" s="630"/>
    </row>
    <row r="32" spans="1:20" s="629" customFormat="1" ht="39.75" customHeight="1">
      <c r="A32" s="363"/>
      <c r="B32" s="1961" t="s">
        <v>2728</v>
      </c>
      <c r="C32" s="1961"/>
      <c r="D32" s="1961"/>
      <c r="E32" s="1961"/>
      <c r="F32" s="1961"/>
      <c r="G32" s="1961"/>
      <c r="H32" s="1961"/>
      <c r="I32" s="366"/>
      <c r="J32" s="366"/>
      <c r="K32" s="363"/>
      <c r="L32" s="366"/>
      <c r="M32" s="366"/>
      <c r="N32" s="363"/>
      <c r="P32" s="630"/>
      <c r="Q32" s="630"/>
      <c r="R32" s="630"/>
      <c r="S32" s="630"/>
      <c r="T32" s="630"/>
    </row>
    <row r="33" spans="1:20" s="629" customFormat="1" ht="17.25" customHeight="1">
      <c r="A33" s="363"/>
      <c r="B33" s="1961" t="s">
        <v>1856</v>
      </c>
      <c r="C33" s="1961"/>
      <c r="D33" s="1961"/>
      <c r="E33" s="1961"/>
      <c r="F33" s="1961"/>
      <c r="G33" s="1961"/>
      <c r="H33" s="1961"/>
      <c r="I33" s="366"/>
      <c r="J33" s="366"/>
      <c r="K33" s="363"/>
      <c r="L33" s="366"/>
      <c r="M33" s="366"/>
      <c r="N33" s="363"/>
      <c r="P33" s="630"/>
      <c r="Q33" s="630"/>
      <c r="R33" s="630"/>
      <c r="S33" s="630"/>
      <c r="T33" s="630"/>
    </row>
    <row r="34" spans="1:20" s="629" customFormat="1" ht="20.25">
      <c r="A34" s="368" t="s">
        <v>50</v>
      </c>
      <c r="B34" s="369" t="s">
        <v>1450</v>
      </c>
      <c r="C34" s="365"/>
      <c r="D34" s="366"/>
      <c r="E34" s="363"/>
      <c r="F34" s="366"/>
      <c r="G34" s="366"/>
      <c r="H34" s="363"/>
      <c r="I34" s="366"/>
      <c r="J34" s="366"/>
      <c r="K34" s="363"/>
      <c r="L34" s="366"/>
      <c r="M34" s="366"/>
      <c r="N34" s="363"/>
    </row>
    <row r="35" spans="1:20" s="629" customFormat="1">
      <c r="A35" s="363"/>
      <c r="B35" s="364"/>
      <c r="C35" s="365"/>
      <c r="D35" s="366"/>
      <c r="E35" s="363"/>
      <c r="F35" s="366"/>
      <c r="G35" s="366"/>
      <c r="H35" s="363"/>
      <c r="I35" s="366"/>
      <c r="J35" s="366"/>
      <c r="K35" s="363"/>
      <c r="L35" s="366"/>
      <c r="M35" s="366"/>
      <c r="N35" s="363"/>
    </row>
  </sheetData>
  <mergeCells count="6">
    <mergeCell ref="B33:H33"/>
    <mergeCell ref="B1:D1"/>
    <mergeCell ref="B3:G3"/>
    <mergeCell ref="B29:H29"/>
    <mergeCell ref="B30:H30"/>
    <mergeCell ref="B32:H32"/>
  </mergeCells>
  <conditionalFormatting sqref="B16">
    <cfRule type="cellIs" dxfId="55" priority="1" stopIfTrue="1" operator="equal">
      <formula>"?"</formula>
    </cfRule>
  </conditionalFormatting>
  <pageMargins left="1.0236220472440944" right="0.15748031496062992" top="0.98425196850393704" bottom="0.31496062992125984" header="0.70866141732283472" footer="0.15748031496062992"/>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30</vt:i4>
      </vt:variant>
    </vt:vector>
  </HeadingPairs>
  <TitlesOfParts>
    <vt:vector size="66" baseType="lpstr">
      <vt:lpstr>SOR RATE 2025-26</vt:lpstr>
      <vt:lpstr>COMPARATIVE</vt:lpstr>
      <vt:lpstr>C-1</vt:lpstr>
      <vt:lpstr>C-2</vt:lpstr>
      <vt:lpstr>C-3</vt:lpstr>
      <vt:lpstr>C-3 (A)</vt:lpstr>
      <vt:lpstr>C-3 (B)</vt:lpstr>
      <vt:lpstr>C-3 (C)</vt:lpstr>
      <vt:lpstr>C-3 (D)</vt:lpstr>
      <vt:lpstr>C-3 (E)</vt:lpstr>
      <vt:lpstr>C-4</vt:lpstr>
      <vt:lpstr>C-5</vt:lpstr>
      <vt:lpstr>C-6</vt:lpstr>
      <vt:lpstr>C-7(A-1)</vt:lpstr>
      <vt:lpstr>C-7(A-2)</vt:lpstr>
      <vt:lpstr>C-7(B-1)</vt:lpstr>
      <vt:lpstr> C-7(B-1)A</vt:lpstr>
      <vt:lpstr>C-7 (B -1)B</vt:lpstr>
      <vt:lpstr>C-7(B-2)</vt:lpstr>
      <vt:lpstr>C-8</vt:lpstr>
      <vt:lpstr>C-9</vt:lpstr>
      <vt:lpstr>C-9 (A)</vt:lpstr>
      <vt:lpstr>C-10</vt:lpstr>
      <vt:lpstr>C-11</vt:lpstr>
      <vt:lpstr>C-12</vt:lpstr>
      <vt:lpstr>C-13</vt:lpstr>
      <vt:lpstr>C-14</vt:lpstr>
      <vt:lpstr>C-15</vt:lpstr>
      <vt:lpstr>C-17</vt:lpstr>
      <vt:lpstr>C-18</vt:lpstr>
      <vt:lpstr>C-19</vt:lpstr>
      <vt:lpstr>C-20</vt:lpstr>
      <vt:lpstr>C-21</vt:lpstr>
      <vt:lpstr>C-22</vt:lpstr>
      <vt:lpstr>C-23</vt:lpstr>
      <vt:lpstr>C-24</vt:lpstr>
      <vt:lpstr>COMPARATIVE!Print_Area</vt:lpstr>
      <vt:lpstr>'C-1'!Print_Titles</vt:lpstr>
      <vt:lpstr>'C-10'!Print_Titles</vt:lpstr>
      <vt:lpstr>'C-11'!Print_Titles</vt:lpstr>
      <vt:lpstr>'C-12'!Print_Titles</vt:lpstr>
      <vt:lpstr>'C-13'!Print_Titles</vt:lpstr>
      <vt:lpstr>'C-14'!Print_Titles</vt:lpstr>
      <vt:lpstr>'C-15'!Print_Titles</vt:lpstr>
      <vt:lpstr>'C-17'!Print_Titles</vt:lpstr>
      <vt:lpstr>'C-18'!Print_Titles</vt:lpstr>
      <vt:lpstr>'C-19'!Print_Titles</vt:lpstr>
      <vt:lpstr>'C-2'!Print_Titles</vt:lpstr>
      <vt:lpstr>'C-21'!Print_Titles</vt:lpstr>
      <vt:lpstr>'C-22'!Print_Titles</vt:lpstr>
      <vt:lpstr>'C-3'!Print_Titles</vt:lpstr>
      <vt:lpstr>'C-3 (A)'!Print_Titles</vt:lpstr>
      <vt:lpstr>'C-3 (B)'!Print_Titles</vt:lpstr>
      <vt:lpstr>'C-3 (C)'!Print_Titles</vt:lpstr>
      <vt:lpstr>'C-3 (D)'!Print_Titles</vt:lpstr>
      <vt:lpstr>'C-3 (E)'!Print_Titles</vt:lpstr>
      <vt:lpstr>'C-4'!Print_Titles</vt:lpstr>
      <vt:lpstr>'C-5'!Print_Titles</vt:lpstr>
      <vt:lpstr>'C-6'!Print_Titles</vt:lpstr>
      <vt:lpstr>'C-7(A-1)'!Print_Titles</vt:lpstr>
      <vt:lpstr>'C-7(A-2)'!Print_Titles</vt:lpstr>
      <vt:lpstr>'C-7(B-1)'!Print_Titles</vt:lpstr>
      <vt:lpstr>'C-7(B-2)'!Print_Titles</vt:lpstr>
      <vt:lpstr>'C-8'!Print_Titles</vt:lpstr>
      <vt:lpstr>'C-9'!Print_Titles</vt:lpstr>
      <vt:lpstr>'C-9 (A)'!Print_Titles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2025-09-01T08:18:37Z</cp:lastPrinted>
  <dcterms:created xsi:type="dcterms:W3CDTF">2023-06-10T08:29:04Z</dcterms:created>
  <dcterms:modified xsi:type="dcterms:W3CDTF">2026-01-07T05:55:41Z</dcterms:modified>
</cp:coreProperties>
</file>